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tabRatio="912" firstSheet="1" activeTab="4"/>
  </bookViews>
  <sheets>
    <sheet name="Sheet1" sheetId="1" r:id="rId1"/>
    <sheet name="3-mo forward" sheetId="2" r:id="rId2"/>
    <sheet name="No hedge" sheetId="3" r:id="rId3"/>
    <sheet name="OTC Options" sheetId="4" r:id="rId4"/>
    <sheet name="PHLX Options" sheetId="5" r:id="rId5"/>
    <sheet name="Dec futures" sheetId="6" r:id="rId6"/>
  </sheets>
  <definedNames/>
  <calcPr fullCalcOnLoad="1"/>
</workbook>
</file>

<file path=xl/sharedStrings.xml><?xml version="1.0" encoding="utf-8"?>
<sst xmlns="http://schemas.openxmlformats.org/spreadsheetml/2006/main" count="97" uniqueCount="51">
  <si>
    <t>Buy Nf JPY at F</t>
  </si>
  <si>
    <t>Sell Nf JPY</t>
  </si>
  <si>
    <t>S(Sep 5)</t>
  </si>
  <si>
    <t>Nf (JPY)</t>
  </si>
  <si>
    <t>USD/JPY</t>
  </si>
  <si>
    <t>USD</t>
  </si>
  <si>
    <t>F(June 5,Sep 5)</t>
  </si>
  <si>
    <t>Gain/Loss</t>
  </si>
  <si>
    <t>PV(gain) on Nov 11</t>
  </si>
  <si>
    <t>T=days (Sep 5 to Nov 11)</t>
  </si>
  <si>
    <t>id,bid 3-month</t>
  </si>
  <si>
    <r>
      <t>June 5</t>
    </r>
    <r>
      <rPr>
        <sz val="10"/>
        <rFont val="Arial"/>
        <family val="0"/>
      </rPr>
      <t>: but 3-mo forward</t>
    </r>
  </si>
  <si>
    <r>
      <t>Sep 5</t>
    </r>
    <r>
      <rPr>
        <sz val="10"/>
        <rFont val="Arial"/>
        <family val="2"/>
      </rPr>
      <t>: Rollover</t>
    </r>
  </si>
  <si>
    <t>Value of Forward</t>
  </si>
  <si>
    <t>F(Sep 5,Dec 5)</t>
  </si>
  <si>
    <t>F(Nov 6,Dec 5)</t>
  </si>
  <si>
    <t>T=days (Nov 6 to Dec 5)</t>
  </si>
  <si>
    <t>id,bid 2-month or less</t>
  </si>
  <si>
    <t>S(Nov 6)</t>
  </si>
  <si>
    <r>
      <t>Nov 6:</t>
    </r>
    <r>
      <rPr>
        <sz val="10"/>
        <rFont val="Arial"/>
        <family val="2"/>
      </rPr>
      <t xml:space="preserve"> Final Accounts</t>
    </r>
  </si>
  <si>
    <t>Net Cost Nov 6</t>
  </si>
  <si>
    <t>Borrow to buy JPY 200M</t>
  </si>
  <si>
    <t>PV of Sep 5 gain/loss</t>
  </si>
  <si>
    <t>id,ask 2-month or less</t>
  </si>
  <si>
    <r>
      <t>Nov 11</t>
    </r>
    <r>
      <rPr>
        <sz val="10"/>
        <rFont val="Arial"/>
        <family val="0"/>
      </rPr>
      <t>: Final Payment</t>
    </r>
  </si>
  <si>
    <t>Loan cost</t>
  </si>
  <si>
    <t>Net cost of JPY 200M</t>
  </si>
  <si>
    <t>June</t>
  </si>
  <si>
    <t>Nov</t>
  </si>
  <si>
    <t>JPY</t>
  </si>
  <si>
    <t>Gain/loss</t>
  </si>
  <si>
    <t>Gain/loss discounted</t>
  </si>
  <si>
    <t>T=days (Nov 6 to Dec 15)</t>
  </si>
  <si>
    <t>Cost of Loan</t>
  </si>
  <si>
    <t>id,bid 2-mo or less</t>
  </si>
  <si>
    <t>T=5 days</t>
  </si>
  <si>
    <t>Borrow to buy JPY</t>
  </si>
  <si>
    <t>Net cost</t>
  </si>
  <si>
    <t>Prob</t>
  </si>
  <si>
    <t>Opp Cost</t>
  </si>
  <si>
    <t>Scenario-1</t>
  </si>
  <si>
    <t>Scenario-2</t>
  </si>
  <si>
    <t>Scenario-3</t>
  </si>
  <si>
    <t>Expected Value</t>
  </si>
  <si>
    <t>premium</t>
  </si>
  <si>
    <t>T=days (June 5 Nov 6)</t>
  </si>
  <si>
    <t>X</t>
  </si>
  <si>
    <t>opp cost</t>
  </si>
  <si>
    <t>total cost</t>
  </si>
  <si>
    <t>Total JPY 200M cost</t>
  </si>
  <si>
    <t>id,bid 6-mo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</si>
</sst>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" sqref="C2"/>
    </sheetView>
  </sheetViews>
  <sheetFormatPr defaultColWidth="9.140625" defaultRowHeight="12.75"/>
  <cols>
    <col min="1" max="1" width="12.421875" style="0" bestFit="1" customWidth="1"/>
    <col min="3" max="3" width="10.421875" style="0" customWidth="1"/>
    <col min="4" max="4" width="10.140625" style="0" customWidth="1"/>
    <col min="5" max="5" width="10.57421875" style="0" customWidth="1"/>
    <col min="6" max="6" width="14.140625" style="0" customWidth="1"/>
  </cols>
  <sheetData>
    <row r="1" spans="2:3" ht="12.75">
      <c r="B1" t="s">
        <v>38</v>
      </c>
      <c r="C1" t="s">
        <v>29</v>
      </c>
    </row>
    <row r="2" spans="1:6" ht="12.75">
      <c r="A2">
        <v>0.008502</v>
      </c>
      <c r="B2">
        <v>0.09</v>
      </c>
      <c r="C2">
        <v>200</v>
      </c>
      <c r="D2">
        <v>0.008502</v>
      </c>
      <c r="E2">
        <v>0.147449</v>
      </c>
      <c r="F2">
        <f>C2*D2*(1+E2)</f>
        <v>1.9511222795999998</v>
      </c>
    </row>
    <row r="3" spans="1:6" ht="12.75">
      <c r="A3">
        <f>A2*(1-0.0424)</f>
        <v>0.0081415152</v>
      </c>
      <c r="B3">
        <v>0.79</v>
      </c>
      <c r="C3">
        <v>200</v>
      </c>
      <c r="D3">
        <v>0.008502</v>
      </c>
      <c r="E3">
        <v>-0.109192</v>
      </c>
      <c r="F3">
        <f>C3*D3*(1+E3)</f>
        <v>1.5147299232</v>
      </c>
    </row>
    <row r="4" ht="12.75">
      <c r="B4">
        <v>0.12</v>
      </c>
    </row>
    <row r="5" ht="12.75">
      <c r="A5">
        <f>A2*1.01897</f>
        <v>0.00866328294</v>
      </c>
    </row>
    <row r="7" ht="12.75">
      <c r="A7">
        <f>A2*1.0884</f>
        <v>0.0092535768</v>
      </c>
    </row>
    <row r="9" ht="12.75">
      <c r="A9">
        <v>0.04085</v>
      </c>
    </row>
    <row r="10" ht="12.75">
      <c r="A10">
        <v>0.5</v>
      </c>
    </row>
    <row r="11" spans="1:6" ht="12.75">
      <c r="A11" t="s">
        <v>39</v>
      </c>
      <c r="C11" t="s">
        <v>40</v>
      </c>
      <c r="D11" t="s">
        <v>41</v>
      </c>
      <c r="E11" t="s">
        <v>42</v>
      </c>
      <c r="F11" t="s">
        <v>43</v>
      </c>
    </row>
    <row r="12" spans="1:9" ht="12.75">
      <c r="A12">
        <f>0.000345*A9*A10</f>
        <v>7.046624999999999E-06</v>
      </c>
      <c r="B12">
        <v>0.000345</v>
      </c>
      <c r="C12">
        <f>A3+A12+B12</f>
        <v>0.008493561824999999</v>
      </c>
      <c r="D12">
        <f>A5+A12+B12</f>
        <v>0.009015329564999999</v>
      </c>
      <c r="E12">
        <f>0.0088+A12+B12</f>
        <v>0.009152046625</v>
      </c>
      <c r="F12">
        <f>C12*B2+D12*B3+E12*B4</f>
        <v>0.008984776515599998</v>
      </c>
      <c r="H12">
        <f>C2*F12</f>
        <v>1.7969553031199996</v>
      </c>
      <c r="I12">
        <f>E12*C2</f>
        <v>1.830409325</v>
      </c>
    </row>
    <row r="13" spans="1:8" ht="12.75">
      <c r="A13">
        <f>0.000481*A9*A10</f>
        <v>9.824424999999999E-06</v>
      </c>
      <c r="B13">
        <v>0.000481</v>
      </c>
      <c r="C13">
        <f>A3+A13+B13</f>
        <v>0.008632339625</v>
      </c>
      <c r="D13">
        <f>0.0086+A13+B13</f>
        <v>0.009090824425000001</v>
      </c>
      <c r="E13">
        <f>0.0086+A13+B13</f>
        <v>0.009090824425000001</v>
      </c>
      <c r="F13">
        <f>C13*B2+D13*B3+E13*B4</f>
        <v>0.009049560793</v>
      </c>
      <c r="H13">
        <f>C2*F13</f>
        <v>1.8099121586000002</v>
      </c>
    </row>
    <row r="14" spans="1:8" ht="12.75">
      <c r="A14">
        <f>0.000272*A9*A10</f>
        <v>5.5556E-06</v>
      </c>
      <c r="B14">
        <v>0.000272</v>
      </c>
      <c r="C14">
        <f>A3+A14+B14</f>
        <v>0.0084190708</v>
      </c>
      <c r="D14">
        <f>A5+A14+B14</f>
        <v>0.00894083854</v>
      </c>
      <c r="E14">
        <f>0.009+A14+B14</f>
        <v>0.0092775556</v>
      </c>
      <c r="F14">
        <f>C14*B2+D14*B3+E14*B4</f>
        <v>0.0089342854906</v>
      </c>
      <c r="H14">
        <f>C2*F14</f>
        <v>1.78685709812</v>
      </c>
    </row>
    <row r="17" spans="1:3" ht="12.75">
      <c r="A17">
        <v>0.008668</v>
      </c>
      <c r="C17">
        <f>C2*A17</f>
        <v>1.7336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31" sqref="A1:C31"/>
    </sheetView>
  </sheetViews>
  <sheetFormatPr defaultColWidth="9.140625" defaultRowHeight="12.75"/>
  <cols>
    <col min="1" max="1" width="22.421875" style="0" customWidth="1"/>
  </cols>
  <sheetData>
    <row r="1" ht="12.75">
      <c r="A1" s="1" t="s">
        <v>11</v>
      </c>
    </row>
    <row r="2" spans="1:2" ht="12.75">
      <c r="A2" t="s">
        <v>3</v>
      </c>
      <c r="B2">
        <v>200</v>
      </c>
    </row>
    <row r="3" spans="1:3" ht="12.75">
      <c r="A3" t="s">
        <v>6</v>
      </c>
      <c r="B3">
        <v>0.008585</v>
      </c>
      <c r="C3" t="s">
        <v>4</v>
      </c>
    </row>
    <row r="5" spans="1:3" ht="12.75">
      <c r="A5" t="s">
        <v>2</v>
      </c>
      <c r="B5">
        <f>1/112</f>
        <v>0.008928571428571428</v>
      </c>
      <c r="C5" t="s">
        <v>4</v>
      </c>
    </row>
    <row r="7" ht="12.75">
      <c r="A7" s="1" t="s">
        <v>12</v>
      </c>
    </row>
    <row r="8" spans="1:3" ht="12.75">
      <c r="A8" t="s">
        <v>0</v>
      </c>
      <c r="B8">
        <f>-1*B2*B3</f>
        <v>-1.717</v>
      </c>
      <c r="C8" t="s">
        <v>5</v>
      </c>
    </row>
    <row r="9" spans="1:3" ht="12.75">
      <c r="A9" t="s">
        <v>1</v>
      </c>
      <c r="B9">
        <f>B2*B5</f>
        <v>1.7857142857142856</v>
      </c>
      <c r="C9" t="s">
        <v>5</v>
      </c>
    </row>
    <row r="10" spans="1:3" ht="12.75">
      <c r="A10" t="s">
        <v>7</v>
      </c>
      <c r="B10" s="4">
        <f>B9+B8</f>
        <v>0.0687142857142855</v>
      </c>
      <c r="C10" t="s">
        <v>5</v>
      </c>
    </row>
    <row r="11" spans="1:3" ht="12.75">
      <c r="A11" t="s">
        <v>8</v>
      </c>
      <c r="B11" s="1">
        <f>(1+B12/360*B13/100)*B10</f>
        <v>0.06922454654761884</v>
      </c>
      <c r="C11" t="s">
        <v>5</v>
      </c>
    </row>
    <row r="12" spans="1:2" ht="12.75">
      <c r="A12" t="s">
        <v>9</v>
      </c>
      <c r="B12">
        <v>67</v>
      </c>
    </row>
    <row r="13" spans="1:2" ht="12.75">
      <c r="A13" t="s">
        <v>10</v>
      </c>
      <c r="B13">
        <v>3.99</v>
      </c>
    </row>
    <row r="15" spans="1:3" ht="12.75">
      <c r="A15" t="s">
        <v>14</v>
      </c>
      <c r="B15">
        <v>0.0089914</v>
      </c>
      <c r="C15" t="s">
        <v>4</v>
      </c>
    </row>
    <row r="17" ht="12.75">
      <c r="A17" s="2" t="s">
        <v>19</v>
      </c>
    </row>
    <row r="18" spans="1:3" ht="12.75">
      <c r="A18" s="3" t="s">
        <v>15</v>
      </c>
      <c r="B18">
        <v>0.009162</v>
      </c>
      <c r="C18" t="s">
        <v>4</v>
      </c>
    </row>
    <row r="19" spans="1:3" ht="12.75">
      <c r="A19" t="s">
        <v>13</v>
      </c>
      <c r="B19" s="1">
        <f>(B18-B15)/(1+B21/100*B20/360)</f>
        <v>0.00017003976620362738</v>
      </c>
      <c r="C19" t="s">
        <v>5</v>
      </c>
    </row>
    <row r="20" spans="1:2" ht="12.75">
      <c r="A20" t="s">
        <v>16</v>
      </c>
      <c r="B20">
        <v>29</v>
      </c>
    </row>
    <row r="21" spans="1:2" ht="12.75">
      <c r="A21" t="s">
        <v>17</v>
      </c>
      <c r="B21">
        <v>4.09</v>
      </c>
    </row>
    <row r="22" spans="1:3" ht="12.75">
      <c r="A22" t="s">
        <v>18</v>
      </c>
      <c r="B22">
        <v>0.00907</v>
      </c>
      <c r="C22" t="s">
        <v>4</v>
      </c>
    </row>
    <row r="24" spans="1:3" ht="12.75">
      <c r="A24" t="s">
        <v>21</v>
      </c>
      <c r="B24">
        <f>B2*B22</f>
        <v>1.814</v>
      </c>
      <c r="C24" t="s">
        <v>5</v>
      </c>
    </row>
    <row r="25" spans="1:2" ht="12.75">
      <c r="A25" t="s">
        <v>23</v>
      </c>
      <c r="B25">
        <v>4.165</v>
      </c>
    </row>
    <row r="26" spans="1:3" ht="12.75">
      <c r="A26" t="s">
        <v>20</v>
      </c>
      <c r="B26" s="1">
        <f>B24-B19</f>
        <v>1.8138299602337964</v>
      </c>
      <c r="C26" t="s">
        <v>5</v>
      </c>
    </row>
    <row r="28" ht="12.75">
      <c r="A28" s="1" t="s">
        <v>24</v>
      </c>
    </row>
    <row r="29" spans="1:3" ht="12.75">
      <c r="A29" t="s">
        <v>25</v>
      </c>
      <c r="B29">
        <f>B24*(1+B25/100*5/260)</f>
        <v>1.8154529442307692</v>
      </c>
      <c r="C29" t="s">
        <v>5</v>
      </c>
    </row>
    <row r="30" spans="1:3" ht="12.75">
      <c r="A30" t="s">
        <v>22</v>
      </c>
      <c r="B30">
        <f>B11</f>
        <v>0.06922454654761884</v>
      </c>
      <c r="C30" t="s">
        <v>5</v>
      </c>
    </row>
    <row r="31" spans="1:3" ht="12.75">
      <c r="A31" t="s">
        <v>26</v>
      </c>
      <c r="B31" s="1">
        <f>B29-B30</f>
        <v>1.7462283976831503</v>
      </c>
      <c r="C31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B3" sqref="B3"/>
    </sheetView>
  </sheetViews>
  <sheetFormatPr defaultColWidth="9.140625" defaultRowHeight="12.75"/>
  <cols>
    <col min="1" max="1" width="19.7109375" style="0" customWidth="1"/>
  </cols>
  <sheetData>
    <row r="2" spans="1:2" ht="12.75">
      <c r="A2" t="s">
        <v>29</v>
      </c>
      <c r="B2">
        <v>200</v>
      </c>
    </row>
    <row r="3" spans="1:2" ht="12.75">
      <c r="A3" t="s">
        <v>34</v>
      </c>
      <c r="B3">
        <v>4.09</v>
      </c>
    </row>
    <row r="4" spans="1:2" ht="12.75">
      <c r="A4" t="s">
        <v>32</v>
      </c>
      <c r="B4">
        <v>39</v>
      </c>
    </row>
    <row r="5" spans="1:2" ht="12.75">
      <c r="A5" t="s">
        <v>18</v>
      </c>
      <c r="B5">
        <v>0.00907</v>
      </c>
    </row>
    <row r="6" spans="1:2" ht="12.75">
      <c r="A6" t="s">
        <v>36</v>
      </c>
      <c r="B6">
        <f>B2*B5</f>
        <v>1.814</v>
      </c>
    </row>
    <row r="7" spans="1:2" ht="12.75">
      <c r="A7" t="s">
        <v>35</v>
      </c>
      <c r="B7">
        <v>5</v>
      </c>
    </row>
    <row r="8" spans="1:2" ht="12.75">
      <c r="A8" t="s">
        <v>33</v>
      </c>
      <c r="B8" s="1">
        <f>B6*(1+B3/100*B7/360)</f>
        <v>1.8150304527777779</v>
      </c>
    </row>
    <row r="10" spans="1:2" ht="12.75">
      <c r="A10" t="s">
        <v>37</v>
      </c>
      <c r="B10" s="1">
        <f>B8-B9</f>
        <v>1.8150304527777779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5" sqref="C5"/>
    </sheetView>
  </sheetViews>
  <sheetFormatPr defaultColWidth="9.140625" defaultRowHeight="12.75"/>
  <cols>
    <col min="1" max="1" width="20.57421875" style="0" customWidth="1"/>
    <col min="2" max="2" width="12.421875" style="0" bestFit="1" customWidth="1"/>
  </cols>
  <sheetData>
    <row r="1" spans="1:3" ht="12.75">
      <c r="A1" t="s">
        <v>29</v>
      </c>
      <c r="B1">
        <v>200</v>
      </c>
      <c r="C1">
        <v>200</v>
      </c>
    </row>
    <row r="2" spans="1:3" ht="12.75">
      <c r="A2" t="s">
        <v>18</v>
      </c>
      <c r="B2">
        <v>0.00907</v>
      </c>
      <c r="C2">
        <v>0.00907</v>
      </c>
    </row>
    <row r="3" spans="1:3" ht="12.75">
      <c r="A3" t="s">
        <v>46</v>
      </c>
      <c r="B3">
        <v>0.0088</v>
      </c>
      <c r="C3">
        <v>0.009</v>
      </c>
    </row>
    <row r="4" spans="1:3" ht="12.75">
      <c r="A4" t="s">
        <v>44</v>
      </c>
      <c r="B4">
        <v>0.000345</v>
      </c>
      <c r="C4">
        <v>0.000272</v>
      </c>
    </row>
    <row r="5" spans="1:3" ht="12.75">
      <c r="A5" t="s">
        <v>50</v>
      </c>
      <c r="B5">
        <v>0.04085</v>
      </c>
      <c r="C5">
        <v>0.04085</v>
      </c>
    </row>
    <row r="6" spans="1:3" ht="12.75">
      <c r="A6" t="s">
        <v>45</v>
      </c>
      <c r="B6">
        <v>124</v>
      </c>
      <c r="C6">
        <v>124</v>
      </c>
    </row>
    <row r="7" spans="1:3" ht="12.75">
      <c r="A7" t="s">
        <v>47</v>
      </c>
      <c r="B7">
        <f>1*B4*B5*B6/360</f>
        <v>4.854341666666666E-06</v>
      </c>
      <c r="C7">
        <f>1*C4*C5*C6/360</f>
        <v>3.82719111111111E-06</v>
      </c>
    </row>
    <row r="8" spans="1:3" ht="12.75">
      <c r="A8" t="s">
        <v>48</v>
      </c>
      <c r="B8">
        <f>B4+B7+B3</f>
        <v>0.009149854341666668</v>
      </c>
      <c r="C8">
        <f>C4+C7+C3</f>
        <v>0.00927582719111111</v>
      </c>
    </row>
    <row r="9" spans="1:3" ht="12.75">
      <c r="A9" t="s">
        <v>49</v>
      </c>
      <c r="B9">
        <f>B1*B8</f>
        <v>1.8299708683333336</v>
      </c>
      <c r="C9">
        <f>C1*C8</f>
        <v>1.855165438222222</v>
      </c>
    </row>
    <row r="11" spans="1:3" ht="12.75">
      <c r="A11" t="s">
        <v>36</v>
      </c>
      <c r="B11">
        <f>B9</f>
        <v>1.8299708683333336</v>
      </c>
      <c r="C11">
        <f>C9</f>
        <v>1.855165438222222</v>
      </c>
    </row>
    <row r="12" spans="1:3" ht="12.75">
      <c r="A12" t="s">
        <v>35</v>
      </c>
      <c r="B12">
        <v>5</v>
      </c>
      <c r="C12">
        <v>5</v>
      </c>
    </row>
    <row r="13" spans="1:3" ht="12.75">
      <c r="A13" t="s">
        <v>33</v>
      </c>
      <c r="B13" s="1">
        <f>B11*(1+B14/100*B12/360)</f>
        <v>1.8310103934515953</v>
      </c>
      <c r="C13" s="1">
        <f>C11*(1+C14/100*C12/360)</f>
        <v>1.8562192752558788</v>
      </c>
    </row>
    <row r="14" spans="1:3" ht="12.75">
      <c r="A14" t="s">
        <v>34</v>
      </c>
      <c r="B14">
        <v>4.09</v>
      </c>
      <c r="C14">
        <v>4.09</v>
      </c>
    </row>
    <row r="15" spans="1:3" ht="12.75">
      <c r="A15" t="s">
        <v>37</v>
      </c>
      <c r="B15" s="1">
        <f>B13</f>
        <v>1.8310103934515953</v>
      </c>
      <c r="C15" s="1">
        <f>C13</f>
        <v>1.8562192752558788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5" sqref="C5"/>
    </sheetView>
  </sheetViews>
  <sheetFormatPr defaultColWidth="9.140625" defaultRowHeight="12.75"/>
  <sheetData>
    <row r="1" spans="1:3" ht="12.75">
      <c r="A1" t="s">
        <v>29</v>
      </c>
      <c r="B1">
        <v>200</v>
      </c>
      <c r="C1">
        <v>200</v>
      </c>
    </row>
    <row r="2" spans="1:3" ht="12.75">
      <c r="A2" t="s">
        <v>18</v>
      </c>
      <c r="B2">
        <v>0.00907</v>
      </c>
      <c r="C2">
        <v>0.00907</v>
      </c>
    </row>
    <row r="3" spans="1:3" ht="12.75">
      <c r="A3" t="s">
        <v>46</v>
      </c>
      <c r="B3">
        <v>0.0086</v>
      </c>
      <c r="C3">
        <v>0.009</v>
      </c>
    </row>
    <row r="4" spans="1:3" ht="12.75">
      <c r="A4" t="s">
        <v>44</v>
      </c>
      <c r="B4">
        <v>0.000481</v>
      </c>
      <c r="C4">
        <v>0.000313</v>
      </c>
    </row>
    <row r="5" spans="1:3" ht="12.75">
      <c r="A5" t="s">
        <v>50</v>
      </c>
      <c r="B5">
        <v>0.04085</v>
      </c>
      <c r="C5">
        <v>0.04085</v>
      </c>
    </row>
    <row r="6" spans="1:3" ht="12.75">
      <c r="A6" t="s">
        <v>45</v>
      </c>
      <c r="B6">
        <v>124</v>
      </c>
      <c r="C6">
        <v>124</v>
      </c>
    </row>
    <row r="7" spans="1:3" ht="12.75">
      <c r="A7" t="s">
        <v>47</v>
      </c>
      <c r="B7">
        <f>1*B4*B5*B6/360</f>
        <v>6.767937222222221E-06</v>
      </c>
      <c r="C7">
        <f>1*C4*C5*C6/360</f>
        <v>4.404083888888889E-06</v>
      </c>
    </row>
    <row r="8" spans="1:3" ht="12.75">
      <c r="A8" t="s">
        <v>48</v>
      </c>
      <c r="B8">
        <f>B4+B7+B3</f>
        <v>0.009087767937222222</v>
      </c>
      <c r="C8">
        <f>C4+C7+C3</f>
        <v>0.009317404083888889</v>
      </c>
    </row>
    <row r="9" spans="1:3" ht="12.75">
      <c r="A9" t="s">
        <v>49</v>
      </c>
      <c r="B9">
        <f>B1*B8</f>
        <v>1.8175535874444444</v>
      </c>
      <c r="C9">
        <f>C1*C8</f>
        <v>1.8634808167777777</v>
      </c>
    </row>
    <row r="11" spans="1:3" ht="12.75">
      <c r="A11" t="s">
        <v>36</v>
      </c>
      <c r="B11">
        <f>B9</f>
        <v>1.8175535874444444</v>
      </c>
      <c r="C11">
        <f>C9</f>
        <v>1.8634808167777777</v>
      </c>
    </row>
    <row r="12" spans="1:3" ht="12.75">
      <c r="A12" t="s">
        <v>35</v>
      </c>
      <c r="B12">
        <v>5</v>
      </c>
      <c r="C12">
        <v>5</v>
      </c>
    </row>
    <row r="13" spans="1:3" ht="12.75">
      <c r="A13" t="s">
        <v>33</v>
      </c>
      <c r="B13" s="1">
        <f>B11*(1+B14/100*B12/360)</f>
        <v>1.8185860588573122</v>
      </c>
      <c r="C13" s="1">
        <f>C11*(1+C14/100*C12/360)</f>
        <v>1.8645393774084196</v>
      </c>
    </row>
    <row r="14" spans="1:3" ht="12.75">
      <c r="A14" t="s">
        <v>34</v>
      </c>
      <c r="B14">
        <v>4.09</v>
      </c>
      <c r="C14">
        <v>4.09</v>
      </c>
    </row>
    <row r="15" spans="1:3" ht="12.75">
      <c r="A15" t="s">
        <v>37</v>
      </c>
      <c r="B15" s="1">
        <f>B13</f>
        <v>1.8185860588573122</v>
      </c>
      <c r="C15" s="1">
        <f>C13</f>
        <v>1.8645393774084196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1" sqref="A11:B16"/>
    </sheetView>
  </sheetViews>
  <sheetFormatPr defaultColWidth="9.140625" defaultRowHeight="12.75"/>
  <cols>
    <col min="1" max="1" width="22.140625" style="0" customWidth="1"/>
  </cols>
  <sheetData>
    <row r="1" ht="12.75">
      <c r="C1" t="s">
        <v>5</v>
      </c>
    </row>
    <row r="2" spans="1:2" ht="12.75">
      <c r="A2" t="s">
        <v>29</v>
      </c>
      <c r="B2">
        <v>200</v>
      </c>
    </row>
    <row r="3" spans="1:3" ht="12.75">
      <c r="A3" t="s">
        <v>27</v>
      </c>
      <c r="B3">
        <v>0.008679</v>
      </c>
      <c r="C3">
        <f>B2*B3</f>
        <v>1.7357999999999998</v>
      </c>
    </row>
    <row r="4" spans="1:3" ht="12.75">
      <c r="A4" t="s">
        <v>28</v>
      </c>
      <c r="B4">
        <f>0.009162</f>
        <v>0.009162</v>
      </c>
      <c r="C4">
        <f>B2*B4</f>
        <v>1.8324</v>
      </c>
    </row>
    <row r="5" spans="1:3" ht="12.75">
      <c r="A5" t="s">
        <v>30</v>
      </c>
      <c r="B5">
        <f>B4-B3</f>
        <v>0.0004830000000000008</v>
      </c>
      <c r="C5">
        <f>C4-C3</f>
        <v>0.09660000000000024</v>
      </c>
    </row>
    <row r="6" spans="1:2" ht="12.75">
      <c r="A6" t="s">
        <v>34</v>
      </c>
      <c r="B6">
        <v>4.09</v>
      </c>
    </row>
    <row r="7" spans="1:2" ht="12.75">
      <c r="A7" t="s">
        <v>32</v>
      </c>
      <c r="B7">
        <v>39</v>
      </c>
    </row>
    <row r="8" spans="1:2" ht="12.75">
      <c r="A8" t="s">
        <v>31</v>
      </c>
      <c r="B8" s="1">
        <f>C5/(1+B6/100*39/360)</f>
        <v>0.09617386961272452</v>
      </c>
    </row>
    <row r="10" spans="1:2" ht="12.75">
      <c r="A10" t="s">
        <v>18</v>
      </c>
      <c r="B10">
        <v>0.00907</v>
      </c>
    </row>
    <row r="11" spans="1:2" ht="12.75">
      <c r="A11" t="s">
        <v>36</v>
      </c>
      <c r="B11">
        <f>B2*B10</f>
        <v>1.814</v>
      </c>
    </row>
    <row r="12" spans="1:2" ht="12.75">
      <c r="A12" t="s">
        <v>35</v>
      </c>
      <c r="B12">
        <v>5</v>
      </c>
    </row>
    <row r="13" spans="1:2" ht="12.75">
      <c r="A13" t="s">
        <v>33</v>
      </c>
      <c r="B13" s="1">
        <f>B11*(1+B6/100*B12/360)</f>
        <v>1.8150304527777779</v>
      </c>
    </row>
    <row r="14" spans="1:2" ht="12.75">
      <c r="A14" t="s">
        <v>31</v>
      </c>
      <c r="B14">
        <f>B8</f>
        <v>0.09617386961272452</v>
      </c>
    </row>
    <row r="16" spans="1:2" ht="12.75">
      <c r="A16" t="s">
        <v>37</v>
      </c>
      <c r="B16" s="1">
        <f>B13-B14</f>
        <v>1.7188565831650533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rsusmel</dc:creator>
  <cp:keywords/>
  <dc:description/>
  <cp:lastModifiedBy>rsusmel</cp:lastModifiedBy>
  <dcterms:created xsi:type="dcterms:W3CDTF">2008-12-15T02:26:11Z</dcterms:created>
  <dcterms:modified xsi:type="dcterms:W3CDTF">2008-12-15T09:42:45Z</dcterms:modified>
  <cp:category/>
  <cp:version/>
  <cp:contentType/>
  <cp:contentStatus/>
</cp:coreProperties>
</file>