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340" windowHeight="6036" tabRatio="759" activeTab="0"/>
  </bookViews>
  <sheets>
    <sheet name="Sheet1" sheetId="1" r:id="rId1"/>
  </sheets>
  <definedNames>
    <definedName name="_xlnm.Print_Area" localSheetId="0">'Sheet1'!$V$1:$AH$45</definedName>
  </definedNames>
  <calcPr fullCalcOnLoad="1"/>
</workbook>
</file>

<file path=xl/sharedStrings.xml><?xml version="1.0" encoding="utf-8"?>
<sst xmlns="http://schemas.openxmlformats.org/spreadsheetml/2006/main" count="79" uniqueCount="59">
  <si>
    <t>Computed</t>
  </si>
  <si>
    <t>Final</t>
  </si>
  <si>
    <t>Mean moving range</t>
  </si>
  <si>
    <t>limits</t>
  </si>
  <si>
    <t>Mean adj yield</t>
  </si>
  <si>
    <t>UCL</t>
  </si>
  <si>
    <t>Probability of false alarm</t>
  </si>
  <si>
    <t>Sighat</t>
  </si>
  <si>
    <t>LCL</t>
  </si>
  <si>
    <t>Var orig data</t>
  </si>
  <si>
    <t>Var seas adj data</t>
  </si>
  <si>
    <t>Actual -</t>
  </si>
  <si>
    <t>Average</t>
  </si>
  <si>
    <t>Adj</t>
  </si>
  <si>
    <t>Seasonal</t>
  </si>
  <si>
    <t>Moving</t>
  </si>
  <si>
    <t>Cusum</t>
  </si>
  <si>
    <t>Seas.</t>
  </si>
  <si>
    <t>Actual</t>
  </si>
  <si>
    <t>Mov avg.</t>
  </si>
  <si>
    <t>Diff</t>
  </si>
  <si>
    <t>Index</t>
  </si>
  <si>
    <t>Seas. Adj.</t>
  </si>
  <si>
    <t>Count</t>
  </si>
  <si>
    <t>range</t>
  </si>
  <si>
    <t>Movrng</t>
  </si>
  <si>
    <t>Seas.adj.</t>
  </si>
  <si>
    <t>change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</si>
  <si>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</si>
  <si>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</si>
  <si>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</si>
  <si>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</si>
  <si>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</si>
  <si>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</si>
  <si>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</si>
  <si>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</si>
  <si>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</si>
  <si>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</si>
  <si>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</si>
  <si>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</si>
  <si>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Index of last observation</t>
  </si>
  <si>
    <t>First empty data cell index</t>
  </si>
  <si>
    <t>First obs. used in seas. Adj.</t>
  </si>
  <si>
    <t>Data for</t>
  </si>
  <si>
    <t>origvar</t>
  </si>
  <si>
    <t>adjvar</t>
  </si>
  <si>
    <t>Var seas adj/ Var orig</t>
  </si>
  <si>
    <t>INDEX</t>
  </si>
  <si>
    <t>MEAN</t>
  </si>
  <si>
    <t>PROB. OF FALSE ALARM</t>
  </si>
  <si>
    <t>VARIANCE RATIO</t>
  </si>
  <si>
    <t>First obs. used in control lim</t>
  </si>
  <si>
    <t>Nbr data:  seas adj</t>
  </si>
  <si>
    <t>Nbr data: control lim</t>
  </si>
  <si>
    <t>Control multiplier (Z)</t>
  </si>
  <si>
    <t xml:space="preserve">Last moving avg at </t>
  </si>
  <si>
    <t>First moving avg at</t>
  </si>
  <si>
    <t>ACTUAL</t>
  </si>
  <si>
    <t>I-Chart1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</si>
</sst>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General_)"/>
    <numFmt numFmtId="171" formatCode="_(* #,##0.0_);_(* \(#,##0.0\);_(* &quot;-&quot;??_);_(@_)"/>
    <numFmt numFmtId="172" formatCode="_(* #,##0_);_(* \(#,##0\);_(* &quot;-&quot;??_);_(@_)"/>
    <numFmt numFmtId="173" formatCode="0.0%"/>
    <numFmt numFmtId="174" formatCode="0.0"/>
    <numFmt numFmtId="175" formatCode="0.00000_)"/>
    <numFmt numFmtId="176" formatCode="_(* #,##0.000_);_(* \(#,##0.000\);_(* &quot;-&quot;??_);_(@_)"/>
    <numFmt numFmtId="177" formatCode="_(* #,##0.0000_);_(* \(#,##0.0000\);_(* &quot;-&quot;??_);_(@_)"/>
    <numFmt numFmtId="178" formatCode="_(* #,##0.00000_);_(* \(#,##0.00000\);_(* &quot;-&quot;??_);_(@_)"/>
    <numFmt numFmtId="179" formatCode="_(* #,##0.000000_);_(* \(#,##0.000000\);_(* &quot;-&quot;??_);_(@_)"/>
    <numFmt numFmtId="180" formatCode="_(* #,##0.0000000_);_(* \(#,##0.0000000\);_(* &quot;-&quot;??_);_(@_)"/>
    <numFmt numFmtId="181" formatCode="0.00_)"/>
    <numFmt numFmtId="182" formatCode="0.000000000"/>
    <numFmt numFmtId="183" formatCode="0.0000_)"/>
    <numFmt numFmtId="184" formatCode="mm/dd/yy"/>
    <numFmt numFmtId="185" formatCode="m/d"/>
    <numFmt numFmtId="186" formatCode="0_)"/>
    <numFmt numFmtId="187" formatCode="0.0_)"/>
    <numFmt numFmtId="188" formatCode="0.000_)"/>
    <numFmt numFmtId="189" formatCode="dd\-mmm\-yy_)"/>
    <numFmt numFmtId="190" formatCode="_(* #,##0.00000_);_(* \(#,##0.00000\);_(* &quot;-&quot;?????_);_(@_)"/>
    <numFmt numFmtId="191" formatCode="_(* #,##0.0000_);_(* \(#,##0.0000\);_(* &quot;-&quot;????_);_(@_)"/>
    <numFmt numFmtId="192" formatCode="0.0000_);\(0.0000\)"/>
  </numFmts>
  <fonts count="14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0"/>
    </font>
    <font>
      <b/>
      <sz val="10"/>
      <color indexed="10"/>
      <name val="Arial"/>
      <family val="2"/>
    </font>
    <font>
      <sz val="16.5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1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Border="0">
      <alignment/>
      <protection/>
    </xf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21" applyFont="1" applyBorder="1">
      <alignment/>
      <protection/>
    </xf>
    <xf numFmtId="0" fontId="0" fillId="0" borderId="0" xfId="21">
      <alignment/>
      <protection/>
    </xf>
    <xf numFmtId="17" fontId="1" fillId="0" borderId="0" xfId="21" applyNumberFormat="1" applyFont="1">
      <alignment/>
      <protection/>
    </xf>
    <xf numFmtId="0" fontId="0" fillId="0" borderId="0" xfId="21" applyFont="1" applyAlignment="1">
      <alignment horizontal="center"/>
      <protection/>
    </xf>
    <xf numFmtId="0" fontId="0" fillId="0" borderId="0" xfId="21" applyFont="1">
      <alignment/>
      <protection/>
    </xf>
    <xf numFmtId="0" fontId="0" fillId="0" borderId="0" xfId="21" applyAlignment="1">
      <alignment horizontal="center"/>
      <protection/>
    </xf>
    <xf numFmtId="0" fontId="0" fillId="0" borderId="0" xfId="21" applyFont="1">
      <alignment/>
      <protection/>
    </xf>
    <xf numFmtId="0" fontId="1" fillId="0" borderId="0" xfId="21" applyFont="1" applyBorder="1" applyAlignment="1">
      <alignment horizontal="centerContinuous"/>
      <protection/>
    </xf>
    <xf numFmtId="172" fontId="0" fillId="0" borderId="0" xfId="21" applyNumberFormat="1" applyFont="1">
      <alignment/>
      <protection/>
    </xf>
    <xf numFmtId="0" fontId="0" fillId="0" borderId="0" xfId="21" applyFont="1" applyBorder="1">
      <alignment/>
      <protection/>
    </xf>
    <xf numFmtId="43" fontId="4" fillId="0" borderId="0" xfId="15" applyNumberFormat="1" applyFont="1" applyBorder="1" applyAlignment="1">
      <alignment/>
    </xf>
    <xf numFmtId="17" fontId="4" fillId="0" borderId="0" xfId="15" applyNumberFormat="1" applyFont="1" applyBorder="1" applyAlignment="1">
      <alignment horizontal="center"/>
    </xf>
    <xf numFmtId="10" fontId="4" fillId="0" borderId="0" xfId="22" applyNumberFormat="1" applyFont="1" applyBorder="1" applyAlignment="1">
      <alignment horizontal="center"/>
    </xf>
    <xf numFmtId="173" fontId="4" fillId="0" borderId="0" xfId="22" applyNumberFormat="1" applyFont="1" applyBorder="1" applyAlignment="1">
      <alignment horizontal="center"/>
    </xf>
    <xf numFmtId="14" fontId="1" fillId="0" borderId="0" xfId="21" applyNumberFormat="1" applyFont="1" applyBorder="1">
      <alignment/>
      <protection/>
    </xf>
    <xf numFmtId="0" fontId="0" fillId="0" borderId="0" xfId="21" applyBorder="1">
      <alignment/>
      <protection/>
    </xf>
    <xf numFmtId="0" fontId="1" fillId="0" borderId="0" xfId="21" applyFont="1" applyBorder="1">
      <alignment/>
      <protection/>
    </xf>
    <xf numFmtId="43" fontId="5" fillId="0" borderId="0" xfId="15" applyNumberFormat="1" applyFont="1" applyBorder="1" applyAlignment="1">
      <alignment/>
    </xf>
    <xf numFmtId="43" fontId="4" fillId="0" borderId="0" xfId="15" applyNumberFormat="1" applyFont="1" applyBorder="1" applyAlignment="1">
      <alignment horizontal="center"/>
    </xf>
    <xf numFmtId="2" fontId="4" fillId="0" borderId="0" xfId="22" applyNumberFormat="1" applyFont="1" applyBorder="1" applyAlignment="1">
      <alignment horizontal="center"/>
    </xf>
    <xf numFmtId="0" fontId="2" fillId="0" borderId="0" xfId="21" applyFont="1" applyBorder="1">
      <alignment/>
      <protection/>
    </xf>
    <xf numFmtId="0" fontId="0" fillId="0" borderId="0" xfId="21" applyAlignment="1">
      <alignment horizontal="right"/>
      <protection/>
    </xf>
    <xf numFmtId="0" fontId="0" fillId="0" borderId="1" xfId="21" applyBorder="1" applyAlignment="1">
      <alignment horizontal="center"/>
      <protection/>
    </xf>
    <xf numFmtId="17" fontId="0" fillId="0" borderId="1" xfId="21" applyNumberFormat="1" applyFont="1" applyBorder="1" applyAlignment="1" quotePrefix="1">
      <alignment horizontal="centerContinuous"/>
      <protection/>
    </xf>
    <xf numFmtId="177" fontId="0" fillId="0" borderId="0" xfId="21" applyNumberFormat="1" applyAlignment="1">
      <alignment horizontal="center"/>
      <protection/>
    </xf>
    <xf numFmtId="167" fontId="4" fillId="0" borderId="0" xfId="22" applyNumberFormat="1" applyFont="1" applyBorder="1" applyAlignment="1">
      <alignment horizontal="center"/>
    </xf>
    <xf numFmtId="173" fontId="2" fillId="0" borderId="0" xfId="22" applyNumberFormat="1" applyFont="1" applyBorder="1" applyAlignment="1">
      <alignment horizontal="right"/>
    </xf>
    <xf numFmtId="0" fontId="0" fillId="0" borderId="0" xfId="21" applyFont="1" applyBorder="1">
      <alignment/>
      <protection/>
    </xf>
    <xf numFmtId="173" fontId="0" fillId="0" borderId="0" xfId="22" applyNumberFormat="1" applyFont="1" applyBorder="1" applyAlignment="1">
      <alignment horizontal="center"/>
    </xf>
    <xf numFmtId="0" fontId="0" fillId="0" borderId="0" xfId="21" applyFill="1" applyBorder="1" applyAlignment="1">
      <alignment horizontal="center"/>
      <protection/>
    </xf>
    <xf numFmtId="17" fontId="0" fillId="0" borderId="0" xfId="21" applyNumberFormat="1" applyFont="1" applyFill="1" applyBorder="1" applyAlignment="1" quotePrefix="1">
      <alignment horizontal="centerContinuous"/>
      <protection/>
    </xf>
    <xf numFmtId="175" fontId="6" fillId="0" borderId="0" xfId="21" applyNumberFormat="1" applyFont="1" applyFill="1" applyBorder="1" applyAlignment="1" applyProtection="1">
      <alignment horizontal="center"/>
      <protection/>
    </xf>
    <xf numFmtId="0" fontId="0" fillId="0" borderId="0" xfId="21" applyFill="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0" xfId="21" applyFont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43" fontId="4" fillId="0" borderId="0" xfId="15" applyNumberFormat="1" applyFont="1" applyBorder="1" applyAlignment="1">
      <alignment horizontal="right"/>
    </xf>
    <xf numFmtId="2" fontId="4" fillId="0" borderId="0" xfId="22" applyNumberFormat="1" applyFont="1" applyBorder="1" applyAlignment="1">
      <alignment horizontal="right"/>
    </xf>
    <xf numFmtId="177" fontId="0" fillId="0" borderId="0" xfId="21" applyNumberFormat="1" applyFont="1" applyBorder="1" applyAlignment="1">
      <alignment horizontal="right"/>
      <protection/>
    </xf>
    <xf numFmtId="0" fontId="7" fillId="0" borderId="0" xfId="21" applyFont="1">
      <alignment/>
      <protection/>
    </xf>
    <xf numFmtId="0" fontId="7" fillId="0" borderId="0" xfId="21" applyFont="1" applyAlignment="1">
      <alignment horizontal="right"/>
      <protection/>
    </xf>
    <xf numFmtId="2" fontId="0" fillId="0" borderId="0" xfId="21" applyNumberFormat="1" applyFont="1">
      <alignment/>
      <protection/>
    </xf>
    <xf numFmtId="173" fontId="7" fillId="0" borderId="0" xfId="22" applyNumberFormat="1" applyFont="1" applyAlignment="1">
      <alignment/>
    </xf>
    <xf numFmtId="0" fontId="0" fillId="0" borderId="0" xfId="21" applyFont="1" applyAlignment="1">
      <alignment horizontal="right"/>
      <protection/>
    </xf>
    <xf numFmtId="2" fontId="4" fillId="0" borderId="0" xfId="22" applyNumberFormat="1" applyFont="1" applyBorder="1" applyAlignment="1">
      <alignment horizontal="left"/>
    </xf>
    <xf numFmtId="166" fontId="0" fillId="0" borderId="0" xfId="21" applyNumberFormat="1" applyFont="1">
      <alignment/>
      <protection/>
    </xf>
    <xf numFmtId="173" fontId="4" fillId="0" borderId="0" xfId="22" applyNumberFormat="1" applyFont="1" applyBorder="1" applyAlignment="1">
      <alignment horizontal="right"/>
    </xf>
    <xf numFmtId="177" fontId="0" fillId="0" borderId="0" xfId="21" applyNumberFormat="1">
      <alignment/>
      <protection/>
    </xf>
    <xf numFmtId="177" fontId="0" fillId="0" borderId="0" xfId="21" applyNumberFormat="1" applyFont="1" applyAlignment="1">
      <alignment horizontal="right"/>
      <protection/>
    </xf>
    <xf numFmtId="164" fontId="0" fillId="0" borderId="0" xfId="21" applyNumberFormat="1">
      <alignment/>
      <protection/>
    </xf>
    <xf numFmtId="172" fontId="0" fillId="0" borderId="0" xfId="21" applyNumberFormat="1">
      <alignment/>
      <protection/>
    </xf>
    <xf numFmtId="167" fontId="0" fillId="0" borderId="0" xfId="21" applyNumberFormat="1" applyFont="1">
      <alignment/>
      <protection/>
    </xf>
    <xf numFmtId="172" fontId="0" fillId="0" borderId="0" xfId="21" applyNumberFormat="1" applyFont="1" applyAlignment="1">
      <alignment horizontal="right"/>
      <protection/>
    </xf>
    <xf numFmtId="166" fontId="0" fillId="0" borderId="0" xfId="21" applyNumberFormat="1" applyFont="1" applyAlignment="1">
      <alignment horizontal="right"/>
      <protection/>
    </xf>
    <xf numFmtId="0" fontId="0" fillId="0" borderId="0" xfId="21" applyFont="1" applyAlignment="1">
      <alignment horizontal="left"/>
      <protection/>
    </xf>
    <xf numFmtId="17" fontId="1" fillId="0" borderId="0" xfId="21" applyNumberFormat="1" applyFont="1" applyBorder="1">
      <alignment/>
      <protection/>
    </xf>
    <xf numFmtId="0" fontId="1" fillId="0" borderId="0" xfId="21" applyFont="1" applyAlignment="1">
      <alignment horizontal="right"/>
      <protection/>
    </xf>
    <xf numFmtId="0" fontId="1" fillId="0" borderId="0" xfId="21" applyFont="1" applyBorder="1" applyAlignment="1">
      <alignment horizontal="right"/>
      <protection/>
    </xf>
    <xf numFmtId="177" fontId="1" fillId="0" borderId="0" xfId="21" applyNumberFormat="1" applyFont="1" applyAlignment="1">
      <alignment horizontal="right"/>
      <protection/>
    </xf>
    <xf numFmtId="0" fontId="1" fillId="0" borderId="0" xfId="21" applyFont="1">
      <alignment/>
      <protection/>
    </xf>
    <xf numFmtId="173" fontId="0" fillId="0" borderId="0" xfId="22" applyNumberFormat="1" applyFont="1" applyAlignment="1">
      <alignment horizontal="center"/>
    </xf>
    <xf numFmtId="173" fontId="0" fillId="0" borderId="0" xfId="21" applyNumberFormat="1" applyFont="1" applyAlignment="1">
      <alignment horizontal="center"/>
      <protection/>
    </xf>
    <xf numFmtId="178" fontId="0" fillId="0" borderId="0" xfId="21" applyNumberFormat="1">
      <alignment/>
      <protection/>
    </xf>
    <xf numFmtId="167" fontId="0" fillId="0" borderId="0" xfId="21" applyNumberFormat="1">
      <alignment/>
      <protection/>
    </xf>
    <xf numFmtId="2" fontId="0" fillId="0" borderId="0" xfId="21" applyNumberFormat="1">
      <alignment/>
      <protection/>
    </xf>
    <xf numFmtId="43" fontId="0" fillId="0" borderId="0" xfId="15" applyNumberFormat="1" applyAlignment="1">
      <alignment/>
    </xf>
    <xf numFmtId="2" fontId="4" fillId="0" borderId="0" xfId="0" applyNumberFormat="1" applyFont="1" applyBorder="1" applyAlignment="1">
      <alignment horizontal="right"/>
    </xf>
    <xf numFmtId="2" fontId="4" fillId="0" borderId="0" xfId="15" applyNumberFormat="1" applyFont="1" applyBorder="1" applyAlignment="1">
      <alignment horizontal="right"/>
    </xf>
    <xf numFmtId="2" fontId="0" fillId="0" borderId="0" xfId="21" applyNumberFormat="1" applyAlignment="1">
      <alignment horizontal="right"/>
      <protection/>
    </xf>
    <xf numFmtId="2" fontId="4" fillId="2" borderId="2" xfId="15" applyNumberFormat="1" applyFont="1" applyFill="1" applyBorder="1" applyAlignment="1">
      <alignment horizontal="right"/>
    </xf>
    <xf numFmtId="2" fontId="6" fillId="0" borderId="0" xfId="21" applyNumberFormat="1" applyFont="1" applyFill="1" applyBorder="1" applyAlignment="1" applyProtection="1">
      <alignment horizontal="right"/>
      <protection/>
    </xf>
    <xf numFmtId="2" fontId="0" fillId="0" borderId="0" xfId="21" applyNumberFormat="1" applyFill="1" applyBorder="1" applyAlignment="1">
      <alignment horizontal="right"/>
      <protection/>
    </xf>
    <xf numFmtId="2" fontId="6" fillId="0" borderId="0" xfId="21" applyNumberFormat="1" applyFont="1" applyFill="1" applyBorder="1" applyAlignment="1" applyProtection="1">
      <alignment horizontal="center"/>
      <protection/>
    </xf>
    <xf numFmtId="2" fontId="0" fillId="0" borderId="0" xfId="21" applyNumberFormat="1" applyFill="1" applyBorder="1" applyAlignment="1">
      <alignment horizontal="center"/>
      <protection/>
    </xf>
    <xf numFmtId="2" fontId="0" fillId="0" borderId="0" xfId="21" applyNumberFormat="1" applyAlignment="1">
      <alignment horizontal="center"/>
      <protection/>
    </xf>
    <xf numFmtId="2" fontId="0" fillId="0" borderId="0" xfId="21" applyNumberFormat="1" applyFont="1" applyBorder="1" applyAlignment="1">
      <alignment horizontal="right"/>
      <protection/>
    </xf>
    <xf numFmtId="2" fontId="0" fillId="0" borderId="3" xfId="21" applyNumberFormat="1" applyFont="1" applyBorder="1" applyAlignment="1">
      <alignment horizontal="right"/>
      <protection/>
    </xf>
    <xf numFmtId="2" fontId="0" fillId="0" borderId="0" xfId="21" applyNumberFormat="1" applyFont="1" applyAlignment="1">
      <alignment horizontal="center"/>
      <protection/>
    </xf>
    <xf numFmtId="2" fontId="7" fillId="0" borderId="0" xfId="21" applyNumberFormat="1" applyFont="1" applyAlignment="1">
      <alignment horizontal="center"/>
      <protection/>
    </xf>
    <xf numFmtId="177" fontId="1" fillId="0" borderId="3" xfId="21" applyNumberFormat="1" applyFont="1" applyBorder="1" applyAlignment="1">
      <alignment horizontal="center"/>
      <protection/>
    </xf>
    <xf numFmtId="0" fontId="11" fillId="0" borderId="0" xfId="21" applyFont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 AP La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1"/>
          <c:h val="0.9925"/>
        </c:manualLayout>
      </c:layout>
      <c:lineChart>
        <c:grouping val="standard"/>
        <c:varyColors val="0"/>
        <c:ser>
          <c:idx val="0"/>
          <c:order val="0"/>
          <c:tx>
            <c:strRef>
              <c:f>Sheet1!$C$9</c:f>
              <c:strCache>
                <c:ptCount val="1"/>
                <c:pt idx="0">
                  <c:v>Actual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Sheet1!$B$10:$B$57</c:f>
              <c:strCache>
                <c:ptCount val="48"/>
                <c:pt idx="0">
                  <c:v>35431</c:v>
                </c:pt>
                <c:pt idx="1">
                  <c:v>35462</c:v>
                </c:pt>
                <c:pt idx="2">
                  <c:v>35490</c:v>
                </c:pt>
                <c:pt idx="3">
                  <c:v>35521</c:v>
                </c:pt>
                <c:pt idx="4">
                  <c:v>35551</c:v>
                </c:pt>
                <c:pt idx="5">
                  <c:v>35582</c:v>
                </c:pt>
                <c:pt idx="6">
                  <c:v>35612</c:v>
                </c:pt>
                <c:pt idx="7">
                  <c:v>35643</c:v>
                </c:pt>
                <c:pt idx="8">
                  <c:v>35674</c:v>
                </c:pt>
                <c:pt idx="9">
                  <c:v>35704</c:v>
                </c:pt>
                <c:pt idx="10">
                  <c:v>35735</c:v>
                </c:pt>
                <c:pt idx="11">
                  <c:v>35765</c:v>
                </c:pt>
                <c:pt idx="12">
                  <c:v>35796</c:v>
                </c:pt>
                <c:pt idx="13">
                  <c:v>35827</c:v>
                </c:pt>
                <c:pt idx="14">
                  <c:v>35855</c:v>
                </c:pt>
                <c:pt idx="15">
                  <c:v>35886</c:v>
                </c:pt>
                <c:pt idx="16">
                  <c:v>35916</c:v>
                </c:pt>
                <c:pt idx="17">
                  <c:v>35947</c:v>
                </c:pt>
                <c:pt idx="18">
                  <c:v>35977</c:v>
                </c:pt>
                <c:pt idx="19">
                  <c:v>36008</c:v>
                </c:pt>
                <c:pt idx="20">
                  <c:v>36039</c:v>
                </c:pt>
                <c:pt idx="21">
                  <c:v>36069</c:v>
                </c:pt>
                <c:pt idx="22">
                  <c:v>36100</c:v>
                </c:pt>
                <c:pt idx="23">
                  <c:v>36130</c:v>
                </c:pt>
                <c:pt idx="24">
                  <c:v>36161</c:v>
                </c:pt>
                <c:pt idx="25">
                  <c:v>36192</c:v>
                </c:pt>
                <c:pt idx="26">
                  <c:v>36220</c:v>
                </c:pt>
                <c:pt idx="27">
                  <c:v>36251</c:v>
                </c:pt>
                <c:pt idx="28">
                  <c:v>36281</c:v>
                </c:pt>
                <c:pt idx="29">
                  <c:v>36312</c:v>
                </c:pt>
                <c:pt idx="30">
                  <c:v>36342</c:v>
                </c:pt>
                <c:pt idx="31">
                  <c:v>36373</c:v>
                </c:pt>
                <c:pt idx="32">
                  <c:v>36404</c:v>
                </c:pt>
                <c:pt idx="33">
                  <c:v>36434</c:v>
                </c:pt>
                <c:pt idx="34">
                  <c:v>36465</c:v>
                </c:pt>
                <c:pt idx="35">
                  <c:v>36495</c:v>
                </c:pt>
                <c:pt idx="36">
                  <c:v>36526</c:v>
                </c:pt>
                <c:pt idx="37">
                  <c:v>36557</c:v>
                </c:pt>
                <c:pt idx="38">
                  <c:v>36586</c:v>
                </c:pt>
                <c:pt idx="39">
                  <c:v>36617</c:v>
                </c:pt>
                <c:pt idx="40">
                  <c:v>36647</c:v>
                </c:pt>
                <c:pt idx="41">
                  <c:v>36678</c:v>
                </c:pt>
                <c:pt idx="42">
                  <c:v>36708</c:v>
                </c:pt>
                <c:pt idx="43">
                  <c:v>36739</c:v>
                </c:pt>
                <c:pt idx="44">
                  <c:v>36770</c:v>
                </c:pt>
                <c:pt idx="45">
                  <c:v>36800</c:v>
                </c:pt>
                <c:pt idx="46">
                  <c:v>36831</c:v>
                </c:pt>
                <c:pt idx="47">
                  <c:v>36861</c:v>
                </c:pt>
              </c:strCache>
            </c:strRef>
          </c:cat>
          <c:val>
            <c:numRef>
              <c:f>Sheet1!$C$10:$C$57</c:f>
              <c:numCache>
                <c:ptCount val="48"/>
                <c:pt idx="0">
                  <c:v>100.496365915763</c:v>
                </c:pt>
                <c:pt idx="1">
                  <c:v>133.980469663405</c:v>
                </c:pt>
                <c:pt idx="2">
                  <c:v>110.943429101124</c:v>
                </c:pt>
                <c:pt idx="3">
                  <c:v>111.830422097546</c:v>
                </c:pt>
                <c:pt idx="4">
                  <c:v>112.91103682326414</c:v>
                </c:pt>
                <c:pt idx="5">
                  <c:v>115.70738016737938</c:v>
                </c:pt>
                <c:pt idx="6">
                  <c:v>115.47616263905368</c:v>
                </c:pt>
                <c:pt idx="7">
                  <c:v>119.21285066754295</c:v>
                </c:pt>
                <c:pt idx="8">
                  <c:v>115.6009971224552</c:v>
                </c:pt>
                <c:pt idx="9">
                  <c:v>111.014857608987</c:v>
                </c:pt>
                <c:pt idx="10">
                  <c:v>118.83013062422302</c:v>
                </c:pt>
                <c:pt idx="11">
                  <c:v>113.38754065250359</c:v>
                </c:pt>
                <c:pt idx="12">
                  <c:v>122.462401665305</c:v>
                </c:pt>
                <c:pt idx="13">
                  <c:v>115.78532058204135</c:v>
                </c:pt>
                <c:pt idx="14">
                  <c:v>119.84924657702784</c:v>
                </c:pt>
                <c:pt idx="15">
                  <c:v>116.70888530349265</c:v>
                </c:pt>
                <c:pt idx="16">
                  <c:v>117.39530321441043</c:v>
                </c:pt>
                <c:pt idx="17">
                  <c:v>109.44751651854976</c:v>
                </c:pt>
                <c:pt idx="18">
                  <c:v>113.32026548944529</c:v>
                </c:pt>
                <c:pt idx="19">
                  <c:v>115.74185063661788</c:v>
                </c:pt>
                <c:pt idx="20">
                  <c:v>110.70611022292982</c:v>
                </c:pt>
                <c:pt idx="21">
                  <c:v>111.91791567495781</c:v>
                </c:pt>
                <c:pt idx="22">
                  <c:v>113.2990124412987</c:v>
                </c:pt>
                <c:pt idx="23">
                  <c:v>116.6312347587199</c:v>
                </c:pt>
                <c:pt idx="24">
                  <c:v>124.605292023526</c:v>
                </c:pt>
                <c:pt idx="25">
                  <c:v>110.7806469052331</c:v>
                </c:pt>
                <c:pt idx="26">
                  <c:v>116.9761408921612</c:v>
                </c:pt>
                <c:pt idx="27">
                  <c:v>115.1890330777172</c:v>
                </c:pt>
                <c:pt idx="28">
                  <c:v>115.18971702803658</c:v>
                </c:pt>
                <c:pt idx="29">
                  <c:v>111.81196918408334</c:v>
                </c:pt>
                <c:pt idx="30">
                  <c:v>117.1766159143071</c:v>
                </c:pt>
                <c:pt idx="31">
                  <c:v>113.45376210914141</c:v>
                </c:pt>
                <c:pt idx="32">
                  <c:v>114.43051433145504</c:v>
                </c:pt>
                <c:pt idx="33">
                  <c:v>118.5574470639169</c:v>
                </c:pt>
                <c:pt idx="34">
                  <c:v>112.27554496053283</c:v>
                </c:pt>
                <c:pt idx="35">
                  <c:v>114.0422548235014</c:v>
                </c:pt>
                <c:pt idx="36">
                  <c:v>134.652187775017</c:v>
                </c:pt>
                <c:pt idx="37">
                  <c:v>112.28255758434767</c:v>
                </c:pt>
                <c:pt idx="38">
                  <c:v>113.47181689595364</c:v>
                </c:pt>
                <c:pt idx="39">
                  <c:v>114.01420680910479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Sheet1!$I$9</c:f>
              <c:strCache>
                <c:ptCount val="1"/>
                <c:pt idx="0">
                  <c:v>Seas. Adj.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Sheet1!$B$10:$B$57</c:f>
              <c:strCache>
                <c:ptCount val="48"/>
                <c:pt idx="0">
                  <c:v>35431</c:v>
                </c:pt>
                <c:pt idx="1">
                  <c:v>35462</c:v>
                </c:pt>
                <c:pt idx="2">
                  <c:v>35490</c:v>
                </c:pt>
                <c:pt idx="3">
                  <c:v>35521</c:v>
                </c:pt>
                <c:pt idx="4">
                  <c:v>35551</c:v>
                </c:pt>
                <c:pt idx="5">
                  <c:v>35582</c:v>
                </c:pt>
                <c:pt idx="6">
                  <c:v>35612</c:v>
                </c:pt>
                <c:pt idx="7">
                  <c:v>35643</c:v>
                </c:pt>
                <c:pt idx="8">
                  <c:v>35674</c:v>
                </c:pt>
                <c:pt idx="9">
                  <c:v>35704</c:v>
                </c:pt>
                <c:pt idx="10">
                  <c:v>35735</c:v>
                </c:pt>
                <c:pt idx="11">
                  <c:v>35765</c:v>
                </c:pt>
                <c:pt idx="12">
                  <c:v>35796</c:v>
                </c:pt>
                <c:pt idx="13">
                  <c:v>35827</c:v>
                </c:pt>
                <c:pt idx="14">
                  <c:v>35855</c:v>
                </c:pt>
                <c:pt idx="15">
                  <c:v>35886</c:v>
                </c:pt>
                <c:pt idx="16">
                  <c:v>35916</c:v>
                </c:pt>
                <c:pt idx="17">
                  <c:v>35947</c:v>
                </c:pt>
                <c:pt idx="18">
                  <c:v>35977</c:v>
                </c:pt>
                <c:pt idx="19">
                  <c:v>36008</c:v>
                </c:pt>
                <c:pt idx="20">
                  <c:v>36039</c:v>
                </c:pt>
                <c:pt idx="21">
                  <c:v>36069</c:v>
                </c:pt>
                <c:pt idx="22">
                  <c:v>36100</c:v>
                </c:pt>
                <c:pt idx="23">
                  <c:v>36130</c:v>
                </c:pt>
                <c:pt idx="24">
                  <c:v>36161</c:v>
                </c:pt>
                <c:pt idx="25">
                  <c:v>36192</c:v>
                </c:pt>
                <c:pt idx="26">
                  <c:v>36220</c:v>
                </c:pt>
                <c:pt idx="27">
                  <c:v>36251</c:v>
                </c:pt>
                <c:pt idx="28">
                  <c:v>36281</c:v>
                </c:pt>
                <c:pt idx="29">
                  <c:v>36312</c:v>
                </c:pt>
                <c:pt idx="30">
                  <c:v>36342</c:v>
                </c:pt>
                <c:pt idx="31">
                  <c:v>36373</c:v>
                </c:pt>
                <c:pt idx="32">
                  <c:v>36404</c:v>
                </c:pt>
                <c:pt idx="33">
                  <c:v>36434</c:v>
                </c:pt>
                <c:pt idx="34">
                  <c:v>36465</c:v>
                </c:pt>
                <c:pt idx="35">
                  <c:v>36495</c:v>
                </c:pt>
                <c:pt idx="36">
                  <c:v>36526</c:v>
                </c:pt>
                <c:pt idx="37">
                  <c:v>36557</c:v>
                </c:pt>
                <c:pt idx="38">
                  <c:v>36586</c:v>
                </c:pt>
                <c:pt idx="39">
                  <c:v>36617</c:v>
                </c:pt>
                <c:pt idx="40">
                  <c:v>36647</c:v>
                </c:pt>
                <c:pt idx="41">
                  <c:v>36678</c:v>
                </c:pt>
                <c:pt idx="42">
                  <c:v>36708</c:v>
                </c:pt>
                <c:pt idx="43">
                  <c:v>36739</c:v>
                </c:pt>
                <c:pt idx="44">
                  <c:v>36770</c:v>
                </c:pt>
                <c:pt idx="45">
                  <c:v>36800</c:v>
                </c:pt>
                <c:pt idx="46">
                  <c:v>36831</c:v>
                </c:pt>
                <c:pt idx="47">
                  <c:v>36861</c:v>
                </c:pt>
              </c:strCache>
            </c:strRef>
          </c:cat>
          <c:val>
            <c:numRef>
              <c:f>Sheet1!$I$10:$I$57</c:f>
              <c:numCache>
                <c:ptCount val="4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112.42897884950636</c:v>
                </c:pt>
                <c:pt idx="13">
                  <c:v>119.8979054199408</c:v>
                </c:pt>
                <c:pt idx="14">
                  <c:v>117.57566338404284</c:v>
                </c:pt>
                <c:pt idx="15">
                  <c:v>116.53277693399541</c:v>
                </c:pt>
                <c:pt idx="16">
                  <c:v>117.77180517700705</c:v>
                </c:pt>
                <c:pt idx="17">
                  <c:v>113.11647736836913</c:v>
                </c:pt>
                <c:pt idx="18">
                  <c:v>113.28601169233627</c:v>
                </c:pt>
                <c:pt idx="19">
                  <c:v>116.86613892307676</c:v>
                </c:pt>
                <c:pt idx="20">
                  <c:v>113.71394414683867</c:v>
                </c:pt>
                <c:pt idx="21">
                  <c:v>111.99065426991032</c:v>
                </c:pt>
                <c:pt idx="22">
                  <c:v>115.70987543417328</c:v>
                </c:pt>
                <c:pt idx="23">
                  <c:v>114.37483148559959</c:v>
                </c:pt>
                <c:pt idx="24">
                  <c:v>114.57186920772736</c:v>
                </c:pt>
                <c:pt idx="25">
                  <c:v>114.89323174313255</c:v>
                </c:pt>
                <c:pt idx="26">
                  <c:v>114.7025576991762</c:v>
                </c:pt>
                <c:pt idx="27">
                  <c:v>115.01292470821996</c:v>
                </c:pt>
                <c:pt idx="28">
                  <c:v>115.5662189906332</c:v>
                </c:pt>
                <c:pt idx="29">
                  <c:v>115.48093003390271</c:v>
                </c:pt>
                <c:pt idx="30">
                  <c:v>117.14236211719809</c:v>
                </c:pt>
                <c:pt idx="31">
                  <c:v>114.57805039560029</c:v>
                </c:pt>
                <c:pt idx="32">
                  <c:v>117.43834825536389</c:v>
                </c:pt>
                <c:pt idx="33">
                  <c:v>118.63018565886941</c:v>
                </c:pt>
                <c:pt idx="34">
                  <c:v>114.68640795340741</c:v>
                </c:pt>
                <c:pt idx="35">
                  <c:v>111.78585155038108</c:v>
                </c:pt>
                <c:pt idx="36">
                  <c:v>124.61876495921837</c:v>
                </c:pt>
                <c:pt idx="37">
                  <c:v>116.39514242224712</c:v>
                </c:pt>
                <c:pt idx="38">
                  <c:v>111.19823370296864</c:v>
                </c:pt>
                <c:pt idx="39">
                  <c:v>113.83809843960755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</c:numCache>
            </c:numRef>
          </c:val>
          <c:smooth val="0"/>
        </c:ser>
        <c:ser>
          <c:idx val="2"/>
          <c:order val="2"/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Sheet1!$B$10:$B$57</c:f>
              <c:strCache>
                <c:ptCount val="48"/>
                <c:pt idx="0">
                  <c:v>35431</c:v>
                </c:pt>
                <c:pt idx="1">
                  <c:v>35462</c:v>
                </c:pt>
                <c:pt idx="2">
                  <c:v>35490</c:v>
                </c:pt>
                <c:pt idx="3">
                  <c:v>35521</c:v>
                </c:pt>
                <c:pt idx="4">
                  <c:v>35551</c:v>
                </c:pt>
                <c:pt idx="5">
                  <c:v>35582</c:v>
                </c:pt>
                <c:pt idx="6">
                  <c:v>35612</c:v>
                </c:pt>
                <c:pt idx="7">
                  <c:v>35643</c:v>
                </c:pt>
                <c:pt idx="8">
                  <c:v>35674</c:v>
                </c:pt>
                <c:pt idx="9">
                  <c:v>35704</c:v>
                </c:pt>
                <c:pt idx="10">
                  <c:v>35735</c:v>
                </c:pt>
                <c:pt idx="11">
                  <c:v>35765</c:v>
                </c:pt>
                <c:pt idx="12">
                  <c:v>35796</c:v>
                </c:pt>
                <c:pt idx="13">
                  <c:v>35827</c:v>
                </c:pt>
                <c:pt idx="14">
                  <c:v>35855</c:v>
                </c:pt>
                <c:pt idx="15">
                  <c:v>35886</c:v>
                </c:pt>
                <c:pt idx="16">
                  <c:v>35916</c:v>
                </c:pt>
                <c:pt idx="17">
                  <c:v>35947</c:v>
                </c:pt>
                <c:pt idx="18">
                  <c:v>35977</c:v>
                </c:pt>
                <c:pt idx="19">
                  <c:v>36008</c:v>
                </c:pt>
                <c:pt idx="20">
                  <c:v>36039</c:v>
                </c:pt>
                <c:pt idx="21">
                  <c:v>36069</c:v>
                </c:pt>
                <c:pt idx="22">
                  <c:v>36100</c:v>
                </c:pt>
                <c:pt idx="23">
                  <c:v>36130</c:v>
                </c:pt>
                <c:pt idx="24">
                  <c:v>36161</c:v>
                </c:pt>
                <c:pt idx="25">
                  <c:v>36192</c:v>
                </c:pt>
                <c:pt idx="26">
                  <c:v>36220</c:v>
                </c:pt>
                <c:pt idx="27">
                  <c:v>36251</c:v>
                </c:pt>
                <c:pt idx="28">
                  <c:v>36281</c:v>
                </c:pt>
                <c:pt idx="29">
                  <c:v>36312</c:v>
                </c:pt>
                <c:pt idx="30">
                  <c:v>36342</c:v>
                </c:pt>
                <c:pt idx="31">
                  <c:v>36373</c:v>
                </c:pt>
                <c:pt idx="32">
                  <c:v>36404</c:v>
                </c:pt>
                <c:pt idx="33">
                  <c:v>36434</c:v>
                </c:pt>
                <c:pt idx="34">
                  <c:v>36465</c:v>
                </c:pt>
                <c:pt idx="35">
                  <c:v>36495</c:v>
                </c:pt>
                <c:pt idx="36">
                  <c:v>36526</c:v>
                </c:pt>
                <c:pt idx="37">
                  <c:v>36557</c:v>
                </c:pt>
                <c:pt idx="38">
                  <c:v>36586</c:v>
                </c:pt>
                <c:pt idx="39">
                  <c:v>36617</c:v>
                </c:pt>
                <c:pt idx="40">
                  <c:v>36647</c:v>
                </c:pt>
                <c:pt idx="41">
                  <c:v>36678</c:v>
                </c:pt>
                <c:pt idx="42">
                  <c:v>36708</c:v>
                </c:pt>
                <c:pt idx="43">
                  <c:v>36739</c:v>
                </c:pt>
                <c:pt idx="44">
                  <c:v>36770</c:v>
                </c:pt>
                <c:pt idx="45">
                  <c:v>36800</c:v>
                </c:pt>
                <c:pt idx="46">
                  <c:v>36831</c:v>
                </c:pt>
                <c:pt idx="47">
                  <c:v>36861</c:v>
                </c:pt>
              </c:strCache>
            </c:strRef>
          </c:cat>
          <c:val>
            <c:numRef>
              <c:f>Sheet1!$O$10:$O$57</c:f>
              <c:numCache>
                <c:ptCount val="4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108.59017016903078</c:v>
                </c:pt>
                <c:pt idx="13">
                  <c:v>108.59017016903078</c:v>
                </c:pt>
                <c:pt idx="14">
                  <c:v>108.59017016903078</c:v>
                </c:pt>
                <c:pt idx="15">
                  <c:v>108.59017016903078</c:v>
                </c:pt>
                <c:pt idx="16">
                  <c:v>108.59017016903078</c:v>
                </c:pt>
                <c:pt idx="17">
                  <c:v>108.59017016903078</c:v>
                </c:pt>
                <c:pt idx="18">
                  <c:v>108.59017016903078</c:v>
                </c:pt>
                <c:pt idx="19">
                  <c:v>108.59017016903078</c:v>
                </c:pt>
                <c:pt idx="20">
                  <c:v>108.59017016903078</c:v>
                </c:pt>
                <c:pt idx="21">
                  <c:v>108.59017016903078</c:v>
                </c:pt>
                <c:pt idx="22">
                  <c:v>108.59017016903078</c:v>
                </c:pt>
                <c:pt idx="23">
                  <c:v>108.59017016903078</c:v>
                </c:pt>
                <c:pt idx="24">
                  <c:v>108.59017016903078</c:v>
                </c:pt>
                <c:pt idx="25">
                  <c:v>108.59017016903078</c:v>
                </c:pt>
                <c:pt idx="26">
                  <c:v>108.59017016903078</c:v>
                </c:pt>
                <c:pt idx="27">
                  <c:v>108.59017016903078</c:v>
                </c:pt>
                <c:pt idx="28">
                  <c:v>108.59017016903078</c:v>
                </c:pt>
                <c:pt idx="29">
                  <c:v>108.59017016903078</c:v>
                </c:pt>
                <c:pt idx="30">
                  <c:v>108.59017016903078</c:v>
                </c:pt>
                <c:pt idx="31">
                  <c:v>108.59017016903078</c:v>
                </c:pt>
                <c:pt idx="32">
                  <c:v>108.59017016903078</c:v>
                </c:pt>
                <c:pt idx="33">
                  <c:v>108.59017016903078</c:v>
                </c:pt>
                <c:pt idx="34">
                  <c:v>108.59017016903078</c:v>
                </c:pt>
                <c:pt idx="35">
                  <c:v>108.59017016903078</c:v>
                </c:pt>
                <c:pt idx="36">
                  <c:v>108.59017016903078</c:v>
                </c:pt>
                <c:pt idx="37">
                  <c:v>108.59017016903078</c:v>
                </c:pt>
                <c:pt idx="38">
                  <c:v>108.59017016903078</c:v>
                </c:pt>
                <c:pt idx="39">
                  <c:v>108.59017016903078</c:v>
                </c:pt>
                <c:pt idx="40">
                  <c:v>108.59017016903078</c:v>
                </c:pt>
                <c:pt idx="41">
                  <c:v>108.59017016903078</c:v>
                </c:pt>
                <c:pt idx="42">
                  <c:v>108.59017016903078</c:v>
                </c:pt>
                <c:pt idx="43">
                  <c:v>108.59017016903078</c:v>
                </c:pt>
                <c:pt idx="44">
                  <c:v>108.59017016903078</c:v>
                </c:pt>
                <c:pt idx="45">
                  <c:v>108.59017016903078</c:v>
                </c:pt>
                <c:pt idx="46">
                  <c:v>108.59017016903078</c:v>
                </c:pt>
                <c:pt idx="47">
                  <c:v>108.59017016903078</c:v>
                </c:pt>
              </c:numCache>
            </c:numRef>
          </c:val>
          <c:smooth val="0"/>
        </c:ser>
        <c:ser>
          <c:idx val="3"/>
          <c:order val="3"/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Sheet1!$B$10:$B$57</c:f>
              <c:strCache>
                <c:ptCount val="48"/>
                <c:pt idx="0">
                  <c:v>35431</c:v>
                </c:pt>
                <c:pt idx="1">
                  <c:v>35462</c:v>
                </c:pt>
                <c:pt idx="2">
                  <c:v>35490</c:v>
                </c:pt>
                <c:pt idx="3">
                  <c:v>35521</c:v>
                </c:pt>
                <c:pt idx="4">
                  <c:v>35551</c:v>
                </c:pt>
                <c:pt idx="5">
                  <c:v>35582</c:v>
                </c:pt>
                <c:pt idx="6">
                  <c:v>35612</c:v>
                </c:pt>
                <c:pt idx="7">
                  <c:v>35643</c:v>
                </c:pt>
                <c:pt idx="8">
                  <c:v>35674</c:v>
                </c:pt>
                <c:pt idx="9">
                  <c:v>35704</c:v>
                </c:pt>
                <c:pt idx="10">
                  <c:v>35735</c:v>
                </c:pt>
                <c:pt idx="11">
                  <c:v>35765</c:v>
                </c:pt>
                <c:pt idx="12">
                  <c:v>35796</c:v>
                </c:pt>
                <c:pt idx="13">
                  <c:v>35827</c:v>
                </c:pt>
                <c:pt idx="14">
                  <c:v>35855</c:v>
                </c:pt>
                <c:pt idx="15">
                  <c:v>35886</c:v>
                </c:pt>
                <c:pt idx="16">
                  <c:v>35916</c:v>
                </c:pt>
                <c:pt idx="17">
                  <c:v>35947</c:v>
                </c:pt>
                <c:pt idx="18">
                  <c:v>35977</c:v>
                </c:pt>
                <c:pt idx="19">
                  <c:v>36008</c:v>
                </c:pt>
                <c:pt idx="20">
                  <c:v>36039</c:v>
                </c:pt>
                <c:pt idx="21">
                  <c:v>36069</c:v>
                </c:pt>
                <c:pt idx="22">
                  <c:v>36100</c:v>
                </c:pt>
                <c:pt idx="23">
                  <c:v>36130</c:v>
                </c:pt>
                <c:pt idx="24">
                  <c:v>36161</c:v>
                </c:pt>
                <c:pt idx="25">
                  <c:v>36192</c:v>
                </c:pt>
                <c:pt idx="26">
                  <c:v>36220</c:v>
                </c:pt>
                <c:pt idx="27">
                  <c:v>36251</c:v>
                </c:pt>
                <c:pt idx="28">
                  <c:v>36281</c:v>
                </c:pt>
                <c:pt idx="29">
                  <c:v>36312</c:v>
                </c:pt>
                <c:pt idx="30">
                  <c:v>36342</c:v>
                </c:pt>
                <c:pt idx="31">
                  <c:v>36373</c:v>
                </c:pt>
                <c:pt idx="32">
                  <c:v>36404</c:v>
                </c:pt>
                <c:pt idx="33">
                  <c:v>36434</c:v>
                </c:pt>
                <c:pt idx="34">
                  <c:v>36465</c:v>
                </c:pt>
                <c:pt idx="35">
                  <c:v>36495</c:v>
                </c:pt>
                <c:pt idx="36">
                  <c:v>36526</c:v>
                </c:pt>
                <c:pt idx="37">
                  <c:v>36557</c:v>
                </c:pt>
                <c:pt idx="38">
                  <c:v>36586</c:v>
                </c:pt>
                <c:pt idx="39">
                  <c:v>36617</c:v>
                </c:pt>
                <c:pt idx="40">
                  <c:v>36647</c:v>
                </c:pt>
                <c:pt idx="41">
                  <c:v>36678</c:v>
                </c:pt>
                <c:pt idx="42">
                  <c:v>36708</c:v>
                </c:pt>
                <c:pt idx="43">
                  <c:v>36739</c:v>
                </c:pt>
                <c:pt idx="44">
                  <c:v>36770</c:v>
                </c:pt>
                <c:pt idx="45">
                  <c:v>36800</c:v>
                </c:pt>
                <c:pt idx="46">
                  <c:v>36831</c:v>
                </c:pt>
                <c:pt idx="47">
                  <c:v>36861</c:v>
                </c:pt>
              </c:strCache>
            </c:strRef>
          </c:cat>
          <c:val>
            <c:numRef>
              <c:f>Sheet1!$P$10:$P$57</c:f>
              <c:numCache>
                <c:ptCount val="4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122.39584703971568</c:v>
                </c:pt>
                <c:pt idx="13">
                  <c:v>122.39584703971568</c:v>
                </c:pt>
                <c:pt idx="14">
                  <c:v>122.39584703971568</c:v>
                </c:pt>
                <c:pt idx="15">
                  <c:v>122.39584703971568</c:v>
                </c:pt>
                <c:pt idx="16">
                  <c:v>122.39584703971568</c:v>
                </c:pt>
                <c:pt idx="17">
                  <c:v>122.39584703971568</c:v>
                </c:pt>
                <c:pt idx="18">
                  <c:v>122.39584703971568</c:v>
                </c:pt>
                <c:pt idx="19">
                  <c:v>122.39584703971568</c:v>
                </c:pt>
                <c:pt idx="20">
                  <c:v>122.39584703971568</c:v>
                </c:pt>
                <c:pt idx="21">
                  <c:v>122.39584703971568</c:v>
                </c:pt>
                <c:pt idx="22">
                  <c:v>122.39584703971568</c:v>
                </c:pt>
                <c:pt idx="23">
                  <c:v>122.39584703971568</c:v>
                </c:pt>
                <c:pt idx="24">
                  <c:v>122.39584703971568</c:v>
                </c:pt>
                <c:pt idx="25">
                  <c:v>122.39584703971568</c:v>
                </c:pt>
                <c:pt idx="26">
                  <c:v>122.39584703971568</c:v>
                </c:pt>
                <c:pt idx="27">
                  <c:v>122.39584703971568</c:v>
                </c:pt>
                <c:pt idx="28">
                  <c:v>122.39584703971568</c:v>
                </c:pt>
                <c:pt idx="29">
                  <c:v>122.39584703971568</c:v>
                </c:pt>
                <c:pt idx="30">
                  <c:v>122.39584703971568</c:v>
                </c:pt>
                <c:pt idx="31">
                  <c:v>122.39584703971568</c:v>
                </c:pt>
                <c:pt idx="32">
                  <c:v>122.39584703971568</c:v>
                </c:pt>
                <c:pt idx="33">
                  <c:v>122.39584703971568</c:v>
                </c:pt>
                <c:pt idx="34">
                  <c:v>122.39584703971568</c:v>
                </c:pt>
                <c:pt idx="35">
                  <c:v>122.39584703971568</c:v>
                </c:pt>
                <c:pt idx="36">
                  <c:v>122.39584703971568</c:v>
                </c:pt>
                <c:pt idx="37">
                  <c:v>122.39584703971568</c:v>
                </c:pt>
                <c:pt idx="38">
                  <c:v>122.39584703971568</c:v>
                </c:pt>
                <c:pt idx="39">
                  <c:v>122.39584703971568</c:v>
                </c:pt>
                <c:pt idx="40">
                  <c:v>122.39584703971568</c:v>
                </c:pt>
                <c:pt idx="41">
                  <c:v>122.39584703971568</c:v>
                </c:pt>
                <c:pt idx="42">
                  <c:v>122.39584703971568</c:v>
                </c:pt>
                <c:pt idx="43">
                  <c:v>122.39584703971568</c:v>
                </c:pt>
                <c:pt idx="44">
                  <c:v>122.39584703971568</c:v>
                </c:pt>
                <c:pt idx="45">
                  <c:v>122.39584703971568</c:v>
                </c:pt>
                <c:pt idx="46">
                  <c:v>122.39584703971568</c:v>
                </c:pt>
                <c:pt idx="47">
                  <c:v>122.39584703971568</c:v>
                </c:pt>
              </c:numCache>
            </c:numRef>
          </c:val>
          <c:smooth val="0"/>
        </c:ser>
        <c:marker val="1"/>
        <c:axId val="46567570"/>
        <c:axId val="16454947"/>
      </c:lineChart>
      <c:dateAx>
        <c:axId val="4656757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out"/>
        <c:tickLblPos val="nextTo"/>
        <c:txPr>
          <a:bodyPr vert="horz" rot="-5400000"/>
          <a:lstStyle/>
          <a:p>
            <a:pPr>
              <a:defRPr lang="en-US" cap="none" sz="1125" b="1" i="0" u="none" baseline="0">
                <a:latin typeface="Arial"/>
                <a:ea typeface="Arial"/>
                <a:cs typeface="Arial"/>
              </a:defRPr>
            </a:pPr>
          </a:p>
        </c:txPr>
        <c:crossAx val="16454947"/>
        <c:crosses val="autoZero"/>
        <c:auto val="0"/>
        <c:majorUnit val="3"/>
        <c:majorTimeUnit val="months"/>
        <c:noMultiLvlLbl val="0"/>
      </c:dateAx>
      <c:valAx>
        <c:axId val="16454947"/>
        <c:scaling>
          <c:orientation val="minMax"/>
          <c:min val="90"/>
        </c:scaling>
        <c:axPos val="l"/>
        <c:majorGridlines/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6567570"/>
        <c:crossesAt val="1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8025"/>
          <c:y val="0"/>
          <c:w val="0.16075"/>
          <c:h val="0.100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66675</xdr:colOff>
      <xdr:row>1</xdr:row>
      <xdr:rowOff>0</xdr:rowOff>
    </xdr:from>
    <xdr:to>
      <xdr:col>33</xdr:col>
      <xdr:colOff>542925</xdr:colOff>
      <xdr:row>29</xdr:row>
      <xdr:rowOff>47625</xdr:rowOff>
    </xdr:to>
    <xdr:graphicFrame>
      <xdr:nvGraphicFramePr>
        <xdr:cNvPr id="1" name="Chart 2"/>
        <xdr:cNvGraphicFramePr/>
      </xdr:nvGraphicFramePr>
      <xdr:xfrm>
        <a:off x="12325350" y="285750"/>
        <a:ext cx="790575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08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5.00390625" style="2" customWidth="1"/>
    <col min="2" max="11" width="8.8515625" style="2" customWidth="1"/>
    <col min="12" max="12" width="12.28125" style="2" customWidth="1"/>
    <col min="13" max="18" width="8.8515625" style="2" customWidth="1"/>
    <col min="19" max="19" width="7.421875" style="2" customWidth="1"/>
    <col min="20" max="20" width="8.57421875" style="2" customWidth="1"/>
    <col min="21" max="21" width="8.8515625" style="2" customWidth="1"/>
    <col min="22" max="34" width="9.28125" style="2" customWidth="1"/>
    <col min="35" max="37" width="8.8515625" style="2" customWidth="1"/>
    <col min="38" max="38" width="10.421875" style="2" bestFit="1" customWidth="1"/>
    <col min="39" max="16384" width="8.8515625" style="2" customWidth="1"/>
  </cols>
  <sheetData>
    <row r="1" spans="1:34" ht="22.5">
      <c r="A1" s="1" t="s">
        <v>58</v>
      </c>
      <c r="D1" s="3"/>
      <c r="I1" s="56">
        <v>36617</v>
      </c>
      <c r="J1" s="16"/>
      <c r="L1" s="50"/>
      <c r="M1" s="22"/>
      <c r="N1" s="4" t="s">
        <v>0</v>
      </c>
      <c r="O1" s="4" t="s">
        <v>1</v>
      </c>
      <c r="Q1" s="64"/>
      <c r="V1" s="81" t="str">
        <f>A1</f>
        <v>I-Chart1</v>
      </c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</row>
    <row r="2" spans="1:17" ht="12.75">
      <c r="A2" s="7" t="s">
        <v>42</v>
      </c>
      <c r="B2" s="7"/>
      <c r="C2" s="7"/>
      <c r="D2" s="41">
        <v>13</v>
      </c>
      <c r="E2" s="5"/>
      <c r="F2" s="5" t="s">
        <v>56</v>
      </c>
      <c r="H2" s="51">
        <f>D2+6</f>
        <v>19</v>
      </c>
      <c r="I2" s="10"/>
      <c r="J2" s="10" t="s">
        <v>2</v>
      </c>
      <c r="K2" s="7"/>
      <c r="L2" s="52">
        <f>VLOOKUP(D5,J10:L69,3)/(H4-1)</f>
        <v>2.817828502103463</v>
      </c>
      <c r="M2" s="22"/>
      <c r="N2" s="6" t="s">
        <v>3</v>
      </c>
      <c r="O2" s="6" t="s">
        <v>3</v>
      </c>
      <c r="Q2" s="63"/>
    </row>
    <row r="3" spans="1:20" s="7" customFormat="1" ht="16.5" customHeight="1">
      <c r="A3" s="7" t="s">
        <v>51</v>
      </c>
      <c r="D3" s="40">
        <v>13</v>
      </c>
      <c r="F3" s="55" t="s">
        <v>52</v>
      </c>
      <c r="H3" s="51">
        <f>D5-D2+1</f>
        <v>28</v>
      </c>
      <c r="I3" s="10"/>
      <c r="J3" s="10" t="s">
        <v>4</v>
      </c>
      <c r="L3" s="52">
        <f>VLOOKUP(D5,J10:N69,5)/H4</f>
        <v>115.49300860437323</v>
      </c>
      <c r="M3" s="44" t="s">
        <v>5</v>
      </c>
      <c r="N3" s="78">
        <f>L3+H5*L4</f>
        <v>122.39584703971568</v>
      </c>
      <c r="O3" s="79">
        <f>N3</f>
        <v>122.39584703971568</v>
      </c>
      <c r="Q3" s="52"/>
      <c r="T3" s="8"/>
    </row>
    <row r="4" spans="1:20" s="7" customFormat="1" ht="15" customHeight="1">
      <c r="A4" s="7" t="s">
        <v>6</v>
      </c>
      <c r="D4" s="43">
        <v>0.01</v>
      </c>
      <c r="F4" s="7" t="s">
        <v>53</v>
      </c>
      <c r="H4" s="51">
        <f>D5-D3+1</f>
        <v>28</v>
      </c>
      <c r="I4" s="10"/>
      <c r="J4" s="10" t="s">
        <v>7</v>
      </c>
      <c r="L4" s="52">
        <f>L2/1.128</f>
        <v>2.49807491321229</v>
      </c>
      <c r="M4" s="44" t="s">
        <v>8</v>
      </c>
      <c r="N4" s="78">
        <f>L3-H5*L4</f>
        <v>108.59017016903078</v>
      </c>
      <c r="O4" s="79">
        <f>N4</f>
        <v>108.59017016903078</v>
      </c>
      <c r="T4" s="10"/>
    </row>
    <row r="5" spans="1:20" s="7" customFormat="1" ht="12.75">
      <c r="A5" s="7" t="s">
        <v>40</v>
      </c>
      <c r="D5" s="44">
        <f>COUNT(C10:C69)</f>
        <v>40</v>
      </c>
      <c r="F5" s="28" t="s">
        <v>54</v>
      </c>
      <c r="G5" s="18"/>
      <c r="H5" s="42">
        <f>TINV(D4,H4)</f>
        <v>2.7632631827145815</v>
      </c>
      <c r="I5" s="10"/>
      <c r="J5" s="10" t="s">
        <v>9</v>
      </c>
      <c r="L5" s="46">
        <f>VAR(Q10:Q69)</f>
        <v>25.4874774296035</v>
      </c>
      <c r="N5" s="13"/>
      <c r="O5" s="13"/>
      <c r="P5" s="13"/>
      <c r="Q5" s="13"/>
      <c r="R5" s="13"/>
      <c r="S5" s="13"/>
      <c r="T5" s="15"/>
    </row>
    <row r="6" spans="1:20" ht="13.5">
      <c r="A6" s="7" t="s">
        <v>41</v>
      </c>
      <c r="B6" s="7"/>
      <c r="D6" s="53">
        <f>D5+1</f>
        <v>41</v>
      </c>
      <c r="E6" s="19"/>
      <c r="F6" s="48"/>
      <c r="I6" s="20"/>
      <c r="J6" s="45" t="s">
        <v>10</v>
      </c>
      <c r="K6" s="20"/>
      <c r="L6" s="54">
        <f>VAR(R10:R69)</f>
        <v>7.683684814162984</v>
      </c>
      <c r="M6" s="26"/>
      <c r="N6" s="20"/>
      <c r="O6" s="20"/>
      <c r="P6" s="20"/>
      <c r="Q6" s="20"/>
      <c r="R6" s="20"/>
      <c r="S6" s="20"/>
      <c r="T6" s="21"/>
    </row>
    <row r="7" spans="1:20" ht="13.5">
      <c r="A7" s="7" t="s">
        <v>55</v>
      </c>
      <c r="B7" s="7"/>
      <c r="D7" s="9">
        <f>D5-5</f>
        <v>35</v>
      </c>
      <c r="E7" s="19"/>
      <c r="F7" s="18"/>
      <c r="G7" s="18"/>
      <c r="H7" s="12"/>
      <c r="I7" s="20"/>
      <c r="J7" s="45" t="s">
        <v>46</v>
      </c>
      <c r="K7" s="20"/>
      <c r="L7" s="47">
        <f>L6/L5</f>
        <v>0.30146901886957417</v>
      </c>
      <c r="M7" s="20"/>
      <c r="N7" s="20"/>
      <c r="O7" s="20"/>
      <c r="P7" s="20"/>
      <c r="Q7" s="20"/>
      <c r="R7" s="20"/>
      <c r="S7" s="20"/>
      <c r="T7" s="21"/>
    </row>
    <row r="8" spans="5:20" ht="12.75">
      <c r="E8" s="19" t="s">
        <v>11</v>
      </c>
      <c r="F8" s="19" t="s">
        <v>12</v>
      </c>
      <c r="G8" s="20" t="s">
        <v>13</v>
      </c>
      <c r="H8" s="12" t="s">
        <v>14</v>
      </c>
      <c r="I8" s="20"/>
      <c r="J8" s="20"/>
      <c r="K8" s="20" t="s">
        <v>15</v>
      </c>
      <c r="L8" s="20" t="s">
        <v>16</v>
      </c>
      <c r="M8" s="20"/>
      <c r="N8" s="20" t="s">
        <v>16</v>
      </c>
      <c r="O8" s="20"/>
      <c r="P8" s="20"/>
      <c r="Q8" s="20" t="s">
        <v>43</v>
      </c>
      <c r="R8" s="20" t="s">
        <v>43</v>
      </c>
      <c r="S8" s="39"/>
      <c r="T8" s="20" t="s">
        <v>17</v>
      </c>
    </row>
    <row r="9" spans="1:20" ht="12.75">
      <c r="A9" s="16"/>
      <c r="B9" s="17"/>
      <c r="C9" s="37" t="s">
        <v>18</v>
      </c>
      <c r="D9" s="11" t="s">
        <v>19</v>
      </c>
      <c r="E9" s="19" t="s">
        <v>19</v>
      </c>
      <c r="F9" s="19" t="s">
        <v>20</v>
      </c>
      <c r="G9" s="19" t="s">
        <v>20</v>
      </c>
      <c r="H9" s="12" t="s">
        <v>21</v>
      </c>
      <c r="I9" s="20" t="s">
        <v>22</v>
      </c>
      <c r="J9" s="20" t="s">
        <v>23</v>
      </c>
      <c r="K9" s="20" t="s">
        <v>24</v>
      </c>
      <c r="L9" s="20" t="s">
        <v>25</v>
      </c>
      <c r="M9" s="20" t="s">
        <v>26</v>
      </c>
      <c r="N9" s="20" t="s">
        <v>26</v>
      </c>
      <c r="O9" s="20" t="s">
        <v>8</v>
      </c>
      <c r="P9" s="20" t="s">
        <v>5</v>
      </c>
      <c r="Q9" s="20" t="s">
        <v>44</v>
      </c>
      <c r="R9" s="20" t="s">
        <v>45</v>
      </c>
      <c r="S9" s="39"/>
      <c r="T9" s="20" t="s">
        <v>27</v>
      </c>
    </row>
    <row r="10" spans="1:38" ht="12.75">
      <c r="A10" s="23">
        <v>1</v>
      </c>
      <c r="B10" s="24">
        <v>35431</v>
      </c>
      <c r="C10" s="67">
        <v>100.496365915763</v>
      </c>
      <c r="D10" s="68"/>
      <c r="E10" s="68"/>
      <c r="F10" s="68"/>
      <c r="G10" s="68"/>
      <c r="H10" s="69">
        <f aca="true" t="shared" si="0" ref="H10:H15">G22</f>
        <v>10.033422815798637</v>
      </c>
      <c r="I10" s="68" t="e">
        <f aca="true" t="shared" si="1" ref="I10:I69">IF(A10&gt;=$D$6,#N/A,IF(A10&lt;$D$2,#N/A,IF($H$3&lt;24,+C10,C10-H10)))</f>
        <v>#N/A</v>
      </c>
      <c r="J10" s="20">
        <f aca="true" t="shared" si="2" ref="J10:J69">A10</f>
        <v>1</v>
      </c>
      <c r="K10" s="20"/>
      <c r="L10" s="20"/>
      <c r="M10" s="20">
        <f>IF(J10&lt;$D$3,0,+I10)</f>
        <v>0</v>
      </c>
      <c r="N10" s="20">
        <f>SUM($M$10:M10)</f>
        <v>0</v>
      </c>
      <c r="O10" s="20" t="e">
        <f aca="true" t="shared" si="3" ref="O10:O41">IF(J10&gt;=$D$3,+$O$4,#N/A)</f>
        <v>#N/A</v>
      </c>
      <c r="P10" s="20" t="e">
        <f aca="true" t="shared" si="4" ref="P10:P41">IF(J10&gt;=$D$3,+$O$3,#N/A)</f>
        <v>#N/A</v>
      </c>
      <c r="Q10" s="20">
        <f>IF(J10&lt;$D$2,"",IF(J10&gt;$D$5,"",C10))</f>
      </c>
      <c r="R10" s="20">
        <f>IF(J10&lt;$D$2,"",IF(J10&gt;$D$5,"",I10))</f>
      </c>
      <c r="S10" s="39" t="s">
        <v>28</v>
      </c>
      <c r="T10" s="39">
        <f>H10-H21</f>
        <v>7.7770195426783175</v>
      </c>
      <c r="AL10" s="66">
        <f>C10*1000</f>
        <v>100496.36591576299</v>
      </c>
    </row>
    <row r="11" spans="1:38" ht="12.75">
      <c r="A11" s="23">
        <v>2</v>
      </c>
      <c r="B11" s="24">
        <v>35462</v>
      </c>
      <c r="C11" s="67">
        <v>133.980469663405</v>
      </c>
      <c r="D11" s="68"/>
      <c r="E11" s="68"/>
      <c r="F11" s="68"/>
      <c r="G11" s="68"/>
      <c r="H11" s="69">
        <f t="shared" si="0"/>
        <v>-4.112584837899441</v>
      </c>
      <c r="I11" s="68" t="e">
        <f t="shared" si="1"/>
        <v>#N/A</v>
      </c>
      <c r="J11" s="20">
        <f t="shared" si="2"/>
        <v>2</v>
      </c>
      <c r="K11" s="20">
        <f>IF(J11&lt;=$D$3,0,ABS(I11-I10))</f>
        <v>0</v>
      </c>
      <c r="L11" s="20">
        <f>SUM($K$11:K11)</f>
        <v>0</v>
      </c>
      <c r="M11" s="20">
        <f aca="true" t="shared" si="5" ref="M11:M69">IF(J11&lt;$D$3,0,+I11)</f>
        <v>0</v>
      </c>
      <c r="N11" s="20">
        <f>SUM($M$10:M11)</f>
        <v>0</v>
      </c>
      <c r="O11" s="20" t="e">
        <f t="shared" si="3"/>
        <v>#N/A</v>
      </c>
      <c r="P11" s="20" t="e">
        <f t="shared" si="4"/>
        <v>#N/A</v>
      </c>
      <c r="Q11" s="20">
        <f aca="true" t="shared" si="6" ref="Q11:Q69">IF(J11&lt;$D$2,"",IF(J11&gt;$D$5,"",C11))</f>
      </c>
      <c r="R11" s="20">
        <f aca="true" t="shared" si="7" ref="R11:R69">IF(J11&lt;$D$2,"",IF(J11&gt;$D$5,"",I11))</f>
      </c>
      <c r="S11" s="39" t="s">
        <v>29</v>
      </c>
      <c r="T11" s="39">
        <f aca="true" t="shared" si="8" ref="T11:T21">H11-H10</f>
        <v>-14.146007653698078</v>
      </c>
      <c r="AL11" s="66">
        <f aca="true" t="shared" si="9" ref="AL11:AL74">C11*1000</f>
        <v>133980.46966340498</v>
      </c>
    </row>
    <row r="12" spans="1:38" ht="12.75">
      <c r="A12" s="23">
        <v>3</v>
      </c>
      <c r="B12" s="24">
        <v>35490</v>
      </c>
      <c r="C12" s="67">
        <v>110.943429101124</v>
      </c>
      <c r="D12" s="68"/>
      <c r="E12" s="68"/>
      <c r="F12" s="68"/>
      <c r="G12" s="68"/>
      <c r="H12" s="69">
        <f t="shared" si="0"/>
        <v>2.2735831929850074</v>
      </c>
      <c r="I12" s="68" t="e">
        <f t="shared" si="1"/>
        <v>#N/A</v>
      </c>
      <c r="J12" s="20">
        <f t="shared" si="2"/>
        <v>3</v>
      </c>
      <c r="K12" s="20">
        <f aca="true" t="shared" si="10" ref="K12:K69">IF(J12&lt;=$D$3,0,ABS(I12-I11))</f>
        <v>0</v>
      </c>
      <c r="L12" s="20">
        <f>SUM($K$11:K12)</f>
        <v>0</v>
      </c>
      <c r="M12" s="20">
        <f t="shared" si="5"/>
        <v>0</v>
      </c>
      <c r="N12" s="20">
        <f>SUM($M$10:M12)</f>
        <v>0</v>
      </c>
      <c r="O12" s="20" t="e">
        <f t="shared" si="3"/>
        <v>#N/A</v>
      </c>
      <c r="P12" s="20" t="e">
        <f t="shared" si="4"/>
        <v>#N/A</v>
      </c>
      <c r="Q12" s="20">
        <f t="shared" si="6"/>
      </c>
      <c r="R12" s="20">
        <f t="shared" si="7"/>
      </c>
      <c r="S12" s="39" t="s">
        <v>30</v>
      </c>
      <c r="T12" s="39">
        <f t="shared" si="8"/>
        <v>6.386168030884448</v>
      </c>
      <c r="AL12" s="66">
        <f t="shared" si="9"/>
        <v>110943.429101124</v>
      </c>
    </row>
    <row r="13" spans="1:38" ht="12.75">
      <c r="A13" s="23">
        <v>4</v>
      </c>
      <c r="B13" s="24">
        <v>35521</v>
      </c>
      <c r="C13" s="67">
        <v>111.830422097546</v>
      </c>
      <c r="D13" s="68"/>
      <c r="E13" s="68"/>
      <c r="F13" s="68"/>
      <c r="G13" s="68"/>
      <c r="H13" s="69">
        <f t="shared" si="0"/>
        <v>0.17610836949724923</v>
      </c>
      <c r="I13" s="68" t="e">
        <f t="shared" si="1"/>
        <v>#N/A</v>
      </c>
      <c r="J13" s="20">
        <f t="shared" si="2"/>
        <v>4</v>
      </c>
      <c r="K13" s="20">
        <f t="shared" si="10"/>
        <v>0</v>
      </c>
      <c r="L13" s="20">
        <f>SUM($K$11:K13)</f>
        <v>0</v>
      </c>
      <c r="M13" s="20">
        <f t="shared" si="5"/>
        <v>0</v>
      </c>
      <c r="N13" s="20">
        <f>SUM($M$10:M13)</f>
        <v>0</v>
      </c>
      <c r="O13" s="20" t="e">
        <f t="shared" si="3"/>
        <v>#N/A</v>
      </c>
      <c r="P13" s="20" t="e">
        <f t="shared" si="4"/>
        <v>#N/A</v>
      </c>
      <c r="Q13" s="20">
        <f t="shared" si="6"/>
      </c>
      <c r="R13" s="20">
        <f t="shared" si="7"/>
      </c>
      <c r="S13" s="39" t="s">
        <v>31</v>
      </c>
      <c r="T13" s="39">
        <f t="shared" si="8"/>
        <v>-2.097474823487758</v>
      </c>
      <c r="AL13" s="66">
        <f t="shared" si="9"/>
        <v>111830.422097546</v>
      </c>
    </row>
    <row r="14" spans="1:38" ht="12.75">
      <c r="A14" s="23">
        <v>5</v>
      </c>
      <c r="B14" s="24">
        <v>35551</v>
      </c>
      <c r="C14" s="67">
        <v>112.91103682326414</v>
      </c>
      <c r="D14" s="68"/>
      <c r="E14" s="68"/>
      <c r="F14" s="68"/>
      <c r="G14" s="68"/>
      <c r="H14" s="69">
        <f t="shared" si="0"/>
        <v>-0.3765019625966139</v>
      </c>
      <c r="I14" s="68" t="e">
        <f t="shared" si="1"/>
        <v>#N/A</v>
      </c>
      <c r="J14" s="20">
        <f t="shared" si="2"/>
        <v>5</v>
      </c>
      <c r="K14" s="20">
        <f t="shared" si="10"/>
        <v>0</v>
      </c>
      <c r="L14" s="20">
        <f>SUM($K$11:K14)</f>
        <v>0</v>
      </c>
      <c r="M14" s="20">
        <f t="shared" si="5"/>
        <v>0</v>
      </c>
      <c r="N14" s="20">
        <f>SUM($M$10:M14)</f>
        <v>0</v>
      </c>
      <c r="O14" s="20" t="e">
        <f t="shared" si="3"/>
        <v>#N/A</v>
      </c>
      <c r="P14" s="20" t="e">
        <f t="shared" si="4"/>
        <v>#N/A</v>
      </c>
      <c r="Q14" s="20">
        <f t="shared" si="6"/>
      </c>
      <c r="R14" s="20">
        <f t="shared" si="7"/>
      </c>
      <c r="S14" s="39" t="s">
        <v>32</v>
      </c>
      <c r="T14" s="39">
        <f t="shared" si="8"/>
        <v>-0.5526103320938631</v>
      </c>
      <c r="AL14" s="66">
        <f t="shared" si="9"/>
        <v>112911.03682326413</v>
      </c>
    </row>
    <row r="15" spans="1:38" ht="12.75">
      <c r="A15" s="23">
        <v>6</v>
      </c>
      <c r="B15" s="24">
        <v>35582</v>
      </c>
      <c r="C15" s="67">
        <v>115.70738016737938</v>
      </c>
      <c r="D15" s="68"/>
      <c r="E15" s="68"/>
      <c r="F15" s="68"/>
      <c r="G15" s="68"/>
      <c r="H15" s="69">
        <f t="shared" si="0"/>
        <v>-3.668960849819364</v>
      </c>
      <c r="I15" s="68" t="e">
        <f t="shared" si="1"/>
        <v>#N/A</v>
      </c>
      <c r="J15" s="20">
        <f t="shared" si="2"/>
        <v>6</v>
      </c>
      <c r="K15" s="20">
        <f t="shared" si="10"/>
        <v>0</v>
      </c>
      <c r="L15" s="20">
        <f>SUM($K$11:K15)</f>
        <v>0</v>
      </c>
      <c r="M15" s="20">
        <f t="shared" si="5"/>
        <v>0</v>
      </c>
      <c r="N15" s="20">
        <f>SUM($M$10:M15)</f>
        <v>0</v>
      </c>
      <c r="O15" s="20" t="e">
        <f t="shared" si="3"/>
        <v>#N/A</v>
      </c>
      <c r="P15" s="20" t="e">
        <f t="shared" si="4"/>
        <v>#N/A</v>
      </c>
      <c r="Q15" s="20">
        <f t="shared" si="6"/>
      </c>
      <c r="R15" s="20">
        <f t="shared" si="7"/>
      </c>
      <c r="S15" s="39" t="s">
        <v>33</v>
      </c>
      <c r="T15" s="39">
        <f t="shared" si="8"/>
        <v>-3.2924588872227503</v>
      </c>
      <c r="AL15" s="66">
        <f t="shared" si="9"/>
        <v>115707.38016737938</v>
      </c>
    </row>
    <row r="16" spans="1:38" ht="12.75">
      <c r="A16" s="23">
        <v>7</v>
      </c>
      <c r="B16" s="24">
        <v>35612</v>
      </c>
      <c r="C16" s="67">
        <v>115.47616263905368</v>
      </c>
      <c r="D16" s="68">
        <f>IF(A16&lt;$H$2,"",IF(A16&gt;$D$7,"",AVERAGE(C10:C21)))</f>
      </c>
      <c r="E16" s="68">
        <f>IF(A16&gt;$D$7,"",IF(A16&lt;$H$2,"",C16-D16))</f>
      </c>
      <c r="F16" s="68">
        <f aca="true" t="shared" si="11" ref="F16:F21">IF($H$3&lt;24,0,AVERAGE(E16,E28,E40,E52,E64))</f>
        <v>-0.07464268972416477</v>
      </c>
      <c r="G16" s="68">
        <f aca="true" t="shared" si="12" ref="G16:G27">IF($H$3&lt;24,0,F16-$F$28/12)</f>
        <v>0.03425379710901606</v>
      </c>
      <c r="H16" s="69">
        <f aca="true" t="shared" si="13" ref="H16:H21">G16</f>
        <v>0.03425379710901606</v>
      </c>
      <c r="I16" s="68" t="e">
        <f t="shared" si="1"/>
        <v>#N/A</v>
      </c>
      <c r="J16" s="20">
        <f t="shared" si="2"/>
        <v>7</v>
      </c>
      <c r="K16" s="20">
        <f t="shared" si="10"/>
        <v>0</v>
      </c>
      <c r="L16" s="20">
        <f>SUM($K$11:K16)</f>
        <v>0</v>
      </c>
      <c r="M16" s="20">
        <f t="shared" si="5"/>
        <v>0</v>
      </c>
      <c r="N16" s="20">
        <f>SUM($M$10:M16)</f>
        <v>0</v>
      </c>
      <c r="O16" s="20" t="e">
        <f t="shared" si="3"/>
        <v>#N/A</v>
      </c>
      <c r="P16" s="20" t="e">
        <f t="shared" si="4"/>
        <v>#N/A</v>
      </c>
      <c r="Q16" s="20">
        <f t="shared" si="6"/>
      </c>
      <c r="R16" s="20">
        <f t="shared" si="7"/>
      </c>
      <c r="S16" s="39" t="s">
        <v>34</v>
      </c>
      <c r="T16" s="39">
        <f t="shared" si="8"/>
        <v>3.70321464692838</v>
      </c>
      <c r="AL16" s="66">
        <f t="shared" si="9"/>
        <v>115476.16263905368</v>
      </c>
    </row>
    <row r="17" spans="1:38" ht="12.75">
      <c r="A17" s="23">
        <v>8</v>
      </c>
      <c r="B17" s="24">
        <v>35643</v>
      </c>
      <c r="C17" s="67">
        <v>119.21285066754295</v>
      </c>
      <c r="D17" s="68">
        <f aca="true" t="shared" si="14" ref="D17:D69">IF(A17&lt;$H$2,"",IF(A17&gt;$D$7,"",AVERAGE(C11:C22)))</f>
      </c>
      <c r="E17" s="68">
        <f aca="true" t="shared" si="15" ref="E17:E69">IF(A17&gt;$D$7,"",IF(A17&lt;$H$2,"",C17-D17))</f>
      </c>
      <c r="F17" s="68">
        <f t="shared" si="11"/>
        <v>-1.2331847732920522</v>
      </c>
      <c r="G17" s="68">
        <f t="shared" si="12"/>
        <v>-1.1242882864588715</v>
      </c>
      <c r="H17" s="69">
        <f t="shared" si="13"/>
        <v>-1.1242882864588715</v>
      </c>
      <c r="I17" s="68" t="e">
        <f t="shared" si="1"/>
        <v>#N/A</v>
      </c>
      <c r="J17" s="20">
        <f t="shared" si="2"/>
        <v>8</v>
      </c>
      <c r="K17" s="20">
        <f t="shared" si="10"/>
        <v>0</v>
      </c>
      <c r="L17" s="20">
        <f>SUM($K$11:K17)</f>
        <v>0</v>
      </c>
      <c r="M17" s="20">
        <f t="shared" si="5"/>
        <v>0</v>
      </c>
      <c r="N17" s="20">
        <f>SUM($M$10:M17)</f>
        <v>0</v>
      </c>
      <c r="O17" s="20" t="e">
        <f t="shared" si="3"/>
        <v>#N/A</v>
      </c>
      <c r="P17" s="20" t="e">
        <f t="shared" si="4"/>
        <v>#N/A</v>
      </c>
      <c r="Q17" s="20">
        <f t="shared" si="6"/>
      </c>
      <c r="R17" s="20">
        <f t="shared" si="7"/>
      </c>
      <c r="S17" s="39" t="s">
        <v>35</v>
      </c>
      <c r="T17" s="39">
        <f t="shared" si="8"/>
        <v>-1.1585420835678875</v>
      </c>
      <c r="AL17" s="66">
        <f t="shared" si="9"/>
        <v>119212.85066754295</v>
      </c>
    </row>
    <row r="18" spans="1:38" ht="12.75">
      <c r="A18" s="23">
        <v>9</v>
      </c>
      <c r="B18" s="24">
        <v>35674</v>
      </c>
      <c r="C18" s="67">
        <v>115.6009971224552</v>
      </c>
      <c r="D18" s="68">
        <f t="shared" si="14"/>
      </c>
      <c r="E18" s="68">
        <f t="shared" si="15"/>
      </c>
      <c r="F18" s="68">
        <f t="shared" si="11"/>
        <v>-3.1167304107420293</v>
      </c>
      <c r="G18" s="68">
        <f t="shared" si="12"/>
        <v>-3.0078339239088483</v>
      </c>
      <c r="H18" s="69">
        <f t="shared" si="13"/>
        <v>-3.0078339239088483</v>
      </c>
      <c r="I18" s="68" t="e">
        <f t="shared" si="1"/>
        <v>#N/A</v>
      </c>
      <c r="J18" s="20">
        <f t="shared" si="2"/>
        <v>9</v>
      </c>
      <c r="K18" s="20">
        <f t="shared" si="10"/>
        <v>0</v>
      </c>
      <c r="L18" s="20">
        <f>SUM($K$11:K18)</f>
        <v>0</v>
      </c>
      <c r="M18" s="20">
        <f t="shared" si="5"/>
        <v>0</v>
      </c>
      <c r="N18" s="20">
        <f>SUM($M$10:M18)</f>
        <v>0</v>
      </c>
      <c r="O18" s="20" t="e">
        <f t="shared" si="3"/>
        <v>#N/A</v>
      </c>
      <c r="P18" s="20" t="e">
        <f t="shared" si="4"/>
        <v>#N/A</v>
      </c>
      <c r="Q18" s="20">
        <f t="shared" si="6"/>
      </c>
      <c r="R18" s="20">
        <f t="shared" si="7"/>
      </c>
      <c r="S18" s="39" t="s">
        <v>36</v>
      </c>
      <c r="T18" s="39">
        <f t="shared" si="8"/>
        <v>-1.8835456374499768</v>
      </c>
      <c r="AL18" s="66">
        <f t="shared" si="9"/>
        <v>115600.9971224552</v>
      </c>
    </row>
    <row r="19" spans="1:38" ht="12.75">
      <c r="A19" s="23">
        <v>10</v>
      </c>
      <c r="B19" s="24">
        <v>35704</v>
      </c>
      <c r="C19" s="67">
        <v>111.014857608987</v>
      </c>
      <c r="D19" s="68">
        <f t="shared" si="14"/>
      </c>
      <c r="E19" s="68">
        <f t="shared" si="15"/>
      </c>
      <c r="F19" s="68">
        <f t="shared" si="11"/>
        <v>-0.18163508178568577</v>
      </c>
      <c r="G19" s="68">
        <f t="shared" si="12"/>
        <v>-0.07273859495250494</v>
      </c>
      <c r="H19" s="69">
        <f t="shared" si="13"/>
        <v>-0.07273859495250494</v>
      </c>
      <c r="I19" s="68" t="e">
        <f t="shared" si="1"/>
        <v>#N/A</v>
      </c>
      <c r="J19" s="20">
        <f t="shared" si="2"/>
        <v>10</v>
      </c>
      <c r="K19" s="20">
        <f t="shared" si="10"/>
        <v>0</v>
      </c>
      <c r="L19" s="20">
        <f>SUM($K$11:K19)</f>
        <v>0</v>
      </c>
      <c r="M19" s="20">
        <f t="shared" si="5"/>
        <v>0</v>
      </c>
      <c r="N19" s="20">
        <f>SUM($M$10:M19)</f>
        <v>0</v>
      </c>
      <c r="O19" s="20" t="e">
        <f t="shared" si="3"/>
        <v>#N/A</v>
      </c>
      <c r="P19" s="20" t="e">
        <f t="shared" si="4"/>
        <v>#N/A</v>
      </c>
      <c r="Q19" s="20">
        <f t="shared" si="6"/>
      </c>
      <c r="R19" s="20">
        <f t="shared" si="7"/>
      </c>
      <c r="S19" s="39" t="s">
        <v>37</v>
      </c>
      <c r="T19" s="39">
        <f t="shared" si="8"/>
        <v>2.9350953289563435</v>
      </c>
      <c r="AL19" s="66">
        <f t="shared" si="9"/>
        <v>111014.857608987</v>
      </c>
    </row>
    <row r="20" spans="1:38" ht="12.75">
      <c r="A20" s="23">
        <v>11</v>
      </c>
      <c r="B20" s="24">
        <v>35735</v>
      </c>
      <c r="C20" s="67">
        <v>118.83013062422302</v>
      </c>
      <c r="D20" s="68">
        <f t="shared" si="14"/>
      </c>
      <c r="E20" s="68">
        <f t="shared" si="15"/>
      </c>
      <c r="F20" s="68">
        <f t="shared" si="11"/>
        <v>-2.5197594797077656</v>
      </c>
      <c r="G20" s="68">
        <f t="shared" si="12"/>
        <v>-2.4108629928745846</v>
      </c>
      <c r="H20" s="69">
        <f t="shared" si="13"/>
        <v>-2.4108629928745846</v>
      </c>
      <c r="I20" s="68" t="e">
        <f t="shared" si="1"/>
        <v>#N/A</v>
      </c>
      <c r="J20" s="20">
        <f t="shared" si="2"/>
        <v>11</v>
      </c>
      <c r="K20" s="20">
        <f t="shared" si="10"/>
        <v>0</v>
      </c>
      <c r="L20" s="20">
        <f>SUM($K$11:K20)</f>
        <v>0</v>
      </c>
      <c r="M20" s="20">
        <f t="shared" si="5"/>
        <v>0</v>
      </c>
      <c r="N20" s="20">
        <f>SUM($M$10:M20)</f>
        <v>0</v>
      </c>
      <c r="O20" s="20" t="e">
        <f t="shared" si="3"/>
        <v>#N/A</v>
      </c>
      <c r="P20" s="20" t="e">
        <f t="shared" si="4"/>
        <v>#N/A</v>
      </c>
      <c r="Q20" s="20">
        <f t="shared" si="6"/>
      </c>
      <c r="R20" s="20">
        <f t="shared" si="7"/>
      </c>
      <c r="S20" s="39" t="s">
        <v>38</v>
      </c>
      <c r="T20" s="39">
        <f t="shared" si="8"/>
        <v>-2.33812439792208</v>
      </c>
      <c r="AL20" s="66">
        <f t="shared" si="9"/>
        <v>118830.13062422302</v>
      </c>
    </row>
    <row r="21" spans="1:38" ht="12.75">
      <c r="A21" s="23">
        <v>12</v>
      </c>
      <c r="B21" s="24">
        <v>35765</v>
      </c>
      <c r="C21" s="67">
        <v>113.38754065250359</v>
      </c>
      <c r="D21" s="68">
        <f t="shared" si="14"/>
      </c>
      <c r="E21" s="68">
        <f t="shared" si="15"/>
      </c>
      <c r="F21" s="68">
        <f t="shared" si="11"/>
        <v>2.1475067862871384</v>
      </c>
      <c r="G21" s="68">
        <f t="shared" si="12"/>
        <v>2.2564032731203194</v>
      </c>
      <c r="H21" s="69">
        <f t="shared" si="13"/>
        <v>2.2564032731203194</v>
      </c>
      <c r="I21" s="68" t="e">
        <f t="shared" si="1"/>
        <v>#N/A</v>
      </c>
      <c r="J21" s="20">
        <f t="shared" si="2"/>
        <v>12</v>
      </c>
      <c r="K21" s="20">
        <f t="shared" si="10"/>
        <v>0</v>
      </c>
      <c r="L21" s="20">
        <f>SUM($K$11:K21)</f>
        <v>0</v>
      </c>
      <c r="M21" s="20">
        <f t="shared" si="5"/>
        <v>0</v>
      </c>
      <c r="N21" s="20">
        <f>SUM($M$10:M21)</f>
        <v>0</v>
      </c>
      <c r="O21" s="20" t="e">
        <f t="shared" si="3"/>
        <v>#N/A</v>
      </c>
      <c r="P21" s="20" t="e">
        <f t="shared" si="4"/>
        <v>#N/A</v>
      </c>
      <c r="Q21" s="20">
        <f t="shared" si="6"/>
      </c>
      <c r="R21" s="20">
        <f t="shared" si="7"/>
      </c>
      <c r="S21" s="39" t="s">
        <v>39</v>
      </c>
      <c r="T21" s="39">
        <f t="shared" si="8"/>
        <v>4.667266265994904</v>
      </c>
      <c r="AL21" s="66">
        <f t="shared" si="9"/>
        <v>113387.5406525036</v>
      </c>
    </row>
    <row r="22" spans="1:38" ht="13.5">
      <c r="A22" s="23">
        <v>13</v>
      </c>
      <c r="B22" s="24">
        <v>35796</v>
      </c>
      <c r="C22" s="67">
        <v>122.462401665305</v>
      </c>
      <c r="D22" s="68">
        <f t="shared" si="14"/>
      </c>
      <c r="E22" s="68">
        <f t="shared" si="15"/>
      </c>
      <c r="F22" s="68">
        <f aca="true" t="shared" si="16" ref="F22:F27">IF($H$3&lt;24,0,AVERAGE(E22,E34,E46,E58))</f>
        <v>9.924526328965456</v>
      </c>
      <c r="G22" s="68">
        <f t="shared" si="12"/>
        <v>10.033422815798637</v>
      </c>
      <c r="H22" s="69">
        <f aca="true" t="shared" si="17" ref="H22:H69">H10</f>
        <v>10.033422815798637</v>
      </c>
      <c r="I22" s="68">
        <f t="shared" si="1"/>
        <v>112.42897884950636</v>
      </c>
      <c r="J22" s="20">
        <f t="shared" si="2"/>
        <v>13</v>
      </c>
      <c r="K22" s="20">
        <f t="shared" si="10"/>
        <v>0</v>
      </c>
      <c r="L22" s="20">
        <f>SUM($K$11:K22)</f>
        <v>0</v>
      </c>
      <c r="M22" s="20">
        <f t="shared" si="5"/>
        <v>112.42897884950636</v>
      </c>
      <c r="N22" s="20">
        <f>SUM($M$10:M22)</f>
        <v>112.42897884950636</v>
      </c>
      <c r="O22" s="20">
        <f t="shared" si="3"/>
        <v>108.59017016903078</v>
      </c>
      <c r="P22" s="20">
        <f t="shared" si="4"/>
        <v>122.39584703971568</v>
      </c>
      <c r="Q22" s="20">
        <f t="shared" si="6"/>
        <v>122.462401665305</v>
      </c>
      <c r="R22" s="20">
        <f t="shared" si="7"/>
        <v>112.42897884950636</v>
      </c>
      <c r="S22" s="14"/>
      <c r="T22" s="27"/>
      <c r="AL22" s="66">
        <f t="shared" si="9"/>
        <v>122462.40166530499</v>
      </c>
    </row>
    <row r="23" spans="1:38" ht="12.75">
      <c r="A23" s="23">
        <v>14</v>
      </c>
      <c r="B23" s="24">
        <v>35827</v>
      </c>
      <c r="C23" s="67">
        <v>115.78532058204135</v>
      </c>
      <c r="D23" s="68">
        <f t="shared" si="14"/>
      </c>
      <c r="E23" s="68">
        <f t="shared" si="15"/>
      </c>
      <c r="F23" s="68">
        <f t="shared" si="16"/>
        <v>-4.221481324732622</v>
      </c>
      <c r="G23" s="68">
        <f t="shared" si="12"/>
        <v>-4.112584837899441</v>
      </c>
      <c r="H23" s="69">
        <f t="shared" si="17"/>
        <v>-4.112584837899441</v>
      </c>
      <c r="I23" s="68">
        <f t="shared" si="1"/>
        <v>119.8979054199408</v>
      </c>
      <c r="J23" s="20">
        <f t="shared" si="2"/>
        <v>14</v>
      </c>
      <c r="K23" s="20">
        <f t="shared" si="10"/>
        <v>7.468926570434434</v>
      </c>
      <c r="L23" s="20">
        <f>SUM($K$11:K23)</f>
        <v>7.468926570434434</v>
      </c>
      <c r="M23" s="20">
        <f t="shared" si="5"/>
        <v>119.8979054199408</v>
      </c>
      <c r="N23" s="20">
        <f>SUM($M$10:M23)</f>
        <v>232.32688426944716</v>
      </c>
      <c r="O23" s="20">
        <f t="shared" si="3"/>
        <v>108.59017016903078</v>
      </c>
      <c r="P23" s="20">
        <f t="shared" si="4"/>
        <v>122.39584703971568</v>
      </c>
      <c r="Q23" s="20">
        <f t="shared" si="6"/>
        <v>115.78532058204135</v>
      </c>
      <c r="R23" s="20">
        <f t="shared" si="7"/>
        <v>119.8979054199408</v>
      </c>
      <c r="S23" s="14"/>
      <c r="T23" s="16"/>
      <c r="AL23" s="66">
        <f t="shared" si="9"/>
        <v>115785.32058204136</v>
      </c>
    </row>
    <row r="24" spans="1:38" ht="12.75">
      <c r="A24" s="23">
        <v>15</v>
      </c>
      <c r="B24" s="24">
        <v>35855</v>
      </c>
      <c r="C24" s="67">
        <v>119.84924657702784</v>
      </c>
      <c r="D24" s="68">
        <f t="shared" si="14"/>
      </c>
      <c r="E24" s="68">
        <f t="shared" si="15"/>
      </c>
      <c r="F24" s="68">
        <f t="shared" si="16"/>
        <v>2.1646867061518265</v>
      </c>
      <c r="G24" s="68">
        <f t="shared" si="12"/>
        <v>2.2735831929850074</v>
      </c>
      <c r="H24" s="69">
        <f t="shared" si="17"/>
        <v>2.2735831929850074</v>
      </c>
      <c r="I24" s="68">
        <f t="shared" si="1"/>
        <v>117.57566338404284</v>
      </c>
      <c r="J24" s="20">
        <f t="shared" si="2"/>
        <v>15</v>
      </c>
      <c r="K24" s="20">
        <f t="shared" si="10"/>
        <v>2.3222420358979576</v>
      </c>
      <c r="L24" s="20">
        <f>SUM($K$11:K24)</f>
        <v>9.791168606332391</v>
      </c>
      <c r="M24" s="20">
        <f t="shared" si="5"/>
        <v>117.57566338404284</v>
      </c>
      <c r="N24" s="20">
        <f>SUM($M$10:M24)</f>
        <v>349.90254765349</v>
      </c>
      <c r="O24" s="20">
        <f t="shared" si="3"/>
        <v>108.59017016903078</v>
      </c>
      <c r="P24" s="20">
        <f t="shared" si="4"/>
        <v>122.39584703971568</v>
      </c>
      <c r="Q24" s="20">
        <f t="shared" si="6"/>
        <v>119.84924657702784</v>
      </c>
      <c r="R24" s="20">
        <f t="shared" si="7"/>
        <v>117.57566338404284</v>
      </c>
      <c r="S24" s="14"/>
      <c r="T24" s="16"/>
      <c r="AL24" s="66">
        <f t="shared" si="9"/>
        <v>119849.24657702784</v>
      </c>
    </row>
    <row r="25" spans="1:38" ht="12.75">
      <c r="A25" s="23">
        <v>16</v>
      </c>
      <c r="B25" s="24">
        <v>35886</v>
      </c>
      <c r="C25" s="67">
        <v>116.70888530349265</v>
      </c>
      <c r="D25" s="68">
        <f t="shared" si="14"/>
      </c>
      <c r="E25" s="68">
        <f t="shared" si="15"/>
      </c>
      <c r="F25" s="68">
        <f t="shared" si="16"/>
        <v>0.06721188266406841</v>
      </c>
      <c r="G25" s="68">
        <f t="shared" si="12"/>
        <v>0.17610836949724923</v>
      </c>
      <c r="H25" s="69">
        <f t="shared" si="17"/>
        <v>0.17610836949724923</v>
      </c>
      <c r="I25" s="68">
        <f t="shared" si="1"/>
        <v>116.53277693399541</v>
      </c>
      <c r="J25" s="20">
        <f t="shared" si="2"/>
        <v>16</v>
      </c>
      <c r="K25" s="20">
        <f t="shared" si="10"/>
        <v>1.0428864500474333</v>
      </c>
      <c r="L25" s="20">
        <f>SUM($K$11:K25)</f>
        <v>10.834055056379825</v>
      </c>
      <c r="M25" s="20">
        <f t="shared" si="5"/>
        <v>116.53277693399541</v>
      </c>
      <c r="N25" s="20">
        <f>SUM($M$10:M25)</f>
        <v>466.4353245874854</v>
      </c>
      <c r="O25" s="20">
        <f t="shared" si="3"/>
        <v>108.59017016903078</v>
      </c>
      <c r="P25" s="20">
        <f t="shared" si="4"/>
        <v>122.39584703971568</v>
      </c>
      <c r="Q25" s="20">
        <f t="shared" si="6"/>
        <v>116.70888530349265</v>
      </c>
      <c r="R25" s="20">
        <f t="shared" si="7"/>
        <v>116.53277693399541</v>
      </c>
      <c r="S25" s="14"/>
      <c r="T25" s="16"/>
      <c r="AL25" s="66">
        <f t="shared" si="9"/>
        <v>116708.88530349264</v>
      </c>
    </row>
    <row r="26" spans="1:38" ht="12.75">
      <c r="A26" s="23">
        <v>17</v>
      </c>
      <c r="B26" s="24">
        <v>35916</v>
      </c>
      <c r="C26" s="67">
        <v>117.39530321441043</v>
      </c>
      <c r="D26" s="68">
        <f t="shared" si="14"/>
      </c>
      <c r="E26" s="68">
        <f t="shared" si="15"/>
      </c>
      <c r="F26" s="68">
        <f t="shared" si="16"/>
        <v>-0.4853984494297947</v>
      </c>
      <c r="G26" s="68">
        <f t="shared" si="12"/>
        <v>-0.3765019625966139</v>
      </c>
      <c r="H26" s="69">
        <f t="shared" si="17"/>
        <v>-0.3765019625966139</v>
      </c>
      <c r="I26" s="68">
        <f t="shared" si="1"/>
        <v>117.77180517700705</v>
      </c>
      <c r="J26" s="20">
        <f t="shared" si="2"/>
        <v>17</v>
      </c>
      <c r="K26" s="20">
        <f t="shared" si="10"/>
        <v>1.2390282430116457</v>
      </c>
      <c r="L26" s="20">
        <f>SUM($K$11:K26)</f>
        <v>12.07308329939147</v>
      </c>
      <c r="M26" s="20">
        <f t="shared" si="5"/>
        <v>117.77180517700705</v>
      </c>
      <c r="N26" s="20">
        <f>SUM($M$10:M26)</f>
        <v>584.2071297644925</v>
      </c>
      <c r="O26" s="20">
        <f t="shared" si="3"/>
        <v>108.59017016903078</v>
      </c>
      <c r="P26" s="20">
        <f t="shared" si="4"/>
        <v>122.39584703971568</v>
      </c>
      <c r="Q26" s="20">
        <f t="shared" si="6"/>
        <v>117.39530321441043</v>
      </c>
      <c r="R26" s="20">
        <f t="shared" si="7"/>
        <v>117.77180517700705</v>
      </c>
      <c r="S26" s="14"/>
      <c r="T26" s="16"/>
      <c r="AL26" s="66">
        <f t="shared" si="9"/>
        <v>117395.30321441044</v>
      </c>
    </row>
    <row r="27" spans="1:38" ht="12.75">
      <c r="A27" s="23">
        <v>18</v>
      </c>
      <c r="B27" s="24">
        <v>35947</v>
      </c>
      <c r="C27" s="67">
        <v>109.44751651854976</v>
      </c>
      <c r="D27" s="68">
        <f t="shared" si="14"/>
      </c>
      <c r="E27" s="68">
        <f t="shared" si="15"/>
      </c>
      <c r="F27" s="68">
        <f t="shared" si="16"/>
        <v>-3.777857336652545</v>
      </c>
      <c r="G27" s="68">
        <f t="shared" si="12"/>
        <v>-3.668960849819364</v>
      </c>
      <c r="H27" s="69">
        <f t="shared" si="17"/>
        <v>-3.668960849819364</v>
      </c>
      <c r="I27" s="68">
        <f t="shared" si="1"/>
        <v>113.11647736836913</v>
      </c>
      <c r="J27" s="20">
        <f t="shared" si="2"/>
        <v>18</v>
      </c>
      <c r="K27" s="20">
        <f t="shared" si="10"/>
        <v>4.655327808637921</v>
      </c>
      <c r="L27" s="20">
        <f>SUM($K$11:K27)</f>
        <v>16.72841110802939</v>
      </c>
      <c r="M27" s="20">
        <f t="shared" si="5"/>
        <v>113.11647736836913</v>
      </c>
      <c r="N27" s="20">
        <f>SUM($M$10:M27)</f>
        <v>697.3236071328616</v>
      </c>
      <c r="O27" s="20">
        <f t="shared" si="3"/>
        <v>108.59017016903078</v>
      </c>
      <c r="P27" s="20">
        <f t="shared" si="4"/>
        <v>122.39584703971568</v>
      </c>
      <c r="Q27" s="20">
        <f t="shared" si="6"/>
        <v>109.44751651854976</v>
      </c>
      <c r="R27" s="20">
        <f t="shared" si="7"/>
        <v>113.11647736836913</v>
      </c>
      <c r="S27" s="14"/>
      <c r="T27" s="16"/>
      <c r="AL27" s="66">
        <f t="shared" si="9"/>
        <v>109447.51651854976</v>
      </c>
    </row>
    <row r="28" spans="1:38" ht="12.75">
      <c r="A28" s="23">
        <v>19</v>
      </c>
      <c r="B28" s="24">
        <v>35977</v>
      </c>
      <c r="C28" s="67">
        <v>113.32026548944529</v>
      </c>
      <c r="D28" s="68">
        <f t="shared" si="14"/>
        <v>115.27208859039969</v>
      </c>
      <c r="E28" s="68">
        <f t="shared" si="15"/>
        <v>-1.9518231009543996</v>
      </c>
      <c r="F28" s="70">
        <f>SUM(F16:F27)</f>
        <v>-1.30675784199817</v>
      </c>
      <c r="G28" s="70">
        <f>SUM(G16:G27)</f>
        <v>0</v>
      </c>
      <c r="H28" s="69">
        <f t="shared" si="17"/>
        <v>0.03425379710901606</v>
      </c>
      <c r="I28" s="68">
        <f t="shared" si="1"/>
        <v>113.28601169233627</v>
      </c>
      <c r="J28" s="20">
        <f t="shared" si="2"/>
        <v>19</v>
      </c>
      <c r="K28" s="20">
        <f t="shared" si="10"/>
        <v>0.16953432396714163</v>
      </c>
      <c r="L28" s="20">
        <f>SUM($K$11:K28)</f>
        <v>16.897945431996533</v>
      </c>
      <c r="M28" s="20">
        <f t="shared" si="5"/>
        <v>113.28601169233627</v>
      </c>
      <c r="N28" s="20">
        <f>SUM($M$10:M28)</f>
        <v>810.6096188251979</v>
      </c>
      <c r="O28" s="20">
        <f t="shared" si="3"/>
        <v>108.59017016903078</v>
      </c>
      <c r="P28" s="20">
        <f t="shared" si="4"/>
        <v>122.39584703971568</v>
      </c>
      <c r="Q28" s="20">
        <f t="shared" si="6"/>
        <v>113.32026548944529</v>
      </c>
      <c r="R28" s="20">
        <f t="shared" si="7"/>
        <v>113.28601169233627</v>
      </c>
      <c r="S28" s="14"/>
      <c r="T28" s="16"/>
      <c r="AL28" s="66">
        <f t="shared" si="9"/>
        <v>113320.26548944529</v>
      </c>
    </row>
    <row r="29" spans="1:38" ht="12.75">
      <c r="A29" s="23">
        <v>20</v>
      </c>
      <c r="B29" s="24">
        <v>36008</v>
      </c>
      <c r="C29" s="67">
        <v>115.74185063661788</v>
      </c>
      <c r="D29" s="68">
        <f t="shared" si="14"/>
        <v>115.45066278691813</v>
      </c>
      <c r="E29" s="68">
        <f t="shared" si="15"/>
        <v>0.2911878496997531</v>
      </c>
      <c r="F29" s="69"/>
      <c r="G29" s="69"/>
      <c r="H29" s="69">
        <f t="shared" si="17"/>
        <v>-1.1242882864588715</v>
      </c>
      <c r="I29" s="68">
        <f t="shared" si="1"/>
        <v>116.86613892307676</v>
      </c>
      <c r="J29" s="20">
        <f t="shared" si="2"/>
        <v>20</v>
      </c>
      <c r="K29" s="20">
        <f t="shared" si="10"/>
        <v>3.580127230740487</v>
      </c>
      <c r="L29" s="20">
        <f>SUM($K$11:K29)</f>
        <v>20.47807266273702</v>
      </c>
      <c r="M29" s="20">
        <f t="shared" si="5"/>
        <v>116.86613892307676</v>
      </c>
      <c r="N29" s="20">
        <f>SUM($M$10:M29)</f>
        <v>927.4757577482746</v>
      </c>
      <c r="O29" s="20">
        <f t="shared" si="3"/>
        <v>108.59017016903078</v>
      </c>
      <c r="P29" s="20">
        <f t="shared" si="4"/>
        <v>122.39584703971568</v>
      </c>
      <c r="Q29" s="20">
        <f t="shared" si="6"/>
        <v>115.74185063661788</v>
      </c>
      <c r="R29" s="20">
        <f t="shared" si="7"/>
        <v>116.86613892307676</v>
      </c>
      <c r="S29" s="14"/>
      <c r="T29" s="16"/>
      <c r="AL29" s="66">
        <f t="shared" si="9"/>
        <v>115741.85063661788</v>
      </c>
    </row>
    <row r="30" spans="1:38" ht="12.75">
      <c r="A30" s="23">
        <v>21</v>
      </c>
      <c r="B30" s="24">
        <v>36039</v>
      </c>
      <c r="C30" s="67">
        <v>110.70611022292982</v>
      </c>
      <c r="D30" s="68">
        <f t="shared" si="14"/>
        <v>115.03360664718411</v>
      </c>
      <c r="E30" s="68">
        <f t="shared" si="15"/>
        <v>-4.327496424254292</v>
      </c>
      <c r="F30" s="69"/>
      <c r="G30" s="69"/>
      <c r="H30" s="69">
        <f t="shared" si="17"/>
        <v>-3.0078339239088483</v>
      </c>
      <c r="I30" s="68">
        <f t="shared" si="1"/>
        <v>113.71394414683867</v>
      </c>
      <c r="J30" s="20">
        <f t="shared" si="2"/>
        <v>21</v>
      </c>
      <c r="K30" s="20">
        <f t="shared" si="10"/>
        <v>3.1521947762380904</v>
      </c>
      <c r="L30" s="20">
        <f>SUM($K$11:K30)</f>
        <v>23.63026743897511</v>
      </c>
      <c r="M30" s="20">
        <f t="shared" si="5"/>
        <v>113.71394414683867</v>
      </c>
      <c r="N30" s="20">
        <f>SUM($M$10:M30)</f>
        <v>1041.1897018951133</v>
      </c>
      <c r="O30" s="20">
        <f t="shared" si="3"/>
        <v>108.59017016903078</v>
      </c>
      <c r="P30" s="20">
        <f t="shared" si="4"/>
        <v>122.39584703971568</v>
      </c>
      <c r="Q30" s="20">
        <f t="shared" si="6"/>
        <v>110.70611022292982</v>
      </c>
      <c r="R30" s="20">
        <f t="shared" si="7"/>
        <v>113.71394414683867</v>
      </c>
      <c r="S30" s="14"/>
      <c r="T30" s="16"/>
      <c r="AL30" s="66">
        <f t="shared" si="9"/>
        <v>110706.11022292983</v>
      </c>
    </row>
    <row r="31" spans="1:38" ht="12.75">
      <c r="A31" s="23">
        <v>22</v>
      </c>
      <c r="B31" s="24">
        <v>36069</v>
      </c>
      <c r="C31" s="67">
        <v>111.91791567495781</v>
      </c>
      <c r="D31" s="68">
        <f t="shared" si="14"/>
        <v>114.79418117344524</v>
      </c>
      <c r="E31" s="68">
        <f t="shared" si="15"/>
        <v>-2.8762654984874274</v>
      </c>
      <c r="F31" s="69"/>
      <c r="G31" s="69"/>
      <c r="H31" s="69">
        <f t="shared" si="17"/>
        <v>-0.07273859495250494</v>
      </c>
      <c r="I31" s="68">
        <f t="shared" si="1"/>
        <v>111.99065426991032</v>
      </c>
      <c r="J31" s="20">
        <f t="shared" si="2"/>
        <v>22</v>
      </c>
      <c r="K31" s="20">
        <f t="shared" si="10"/>
        <v>1.723289876928348</v>
      </c>
      <c r="L31" s="20">
        <f>SUM($K$11:K31)</f>
        <v>25.35355731590346</v>
      </c>
      <c r="M31" s="20">
        <f t="shared" si="5"/>
        <v>111.99065426991032</v>
      </c>
      <c r="N31" s="20">
        <f>SUM($M$10:M31)</f>
        <v>1153.1803561650236</v>
      </c>
      <c r="O31" s="20">
        <f t="shared" si="3"/>
        <v>108.59017016903078</v>
      </c>
      <c r="P31" s="20">
        <f t="shared" si="4"/>
        <v>122.39584703971568</v>
      </c>
      <c r="Q31" s="20">
        <f t="shared" si="6"/>
        <v>111.91791567495781</v>
      </c>
      <c r="R31" s="20">
        <f t="shared" si="7"/>
        <v>111.99065426991032</v>
      </c>
      <c r="S31" s="14"/>
      <c r="T31" s="16"/>
      <c r="W31" s="59"/>
      <c r="X31" s="80" t="s">
        <v>57</v>
      </c>
      <c r="Y31" s="80"/>
      <c r="Z31" s="80"/>
      <c r="AA31" s="80"/>
      <c r="AL31" s="66">
        <f t="shared" si="9"/>
        <v>111917.91567495781</v>
      </c>
    </row>
    <row r="32" spans="1:38" ht="12.75">
      <c r="A32" s="23">
        <v>23</v>
      </c>
      <c r="B32" s="24">
        <v>36100</v>
      </c>
      <c r="C32" s="67">
        <v>113.2990124412987</v>
      </c>
      <c r="D32" s="68">
        <f t="shared" si="14"/>
        <v>114.66752682129726</v>
      </c>
      <c r="E32" s="68">
        <f t="shared" si="15"/>
        <v>-1.3685143799985582</v>
      </c>
      <c r="F32" s="69"/>
      <c r="G32" s="69"/>
      <c r="H32" s="69">
        <f t="shared" si="17"/>
        <v>-2.4108629928745846</v>
      </c>
      <c r="I32" s="68">
        <f t="shared" si="1"/>
        <v>115.70987543417328</v>
      </c>
      <c r="J32" s="20">
        <f t="shared" si="2"/>
        <v>23</v>
      </c>
      <c r="K32" s="20">
        <f t="shared" si="10"/>
        <v>3.7192211642629616</v>
      </c>
      <c r="L32" s="20">
        <f>SUM($K$11:K32)</f>
        <v>29.07277848016642</v>
      </c>
      <c r="M32" s="20">
        <f t="shared" si="5"/>
        <v>115.70987543417328</v>
      </c>
      <c r="N32" s="20">
        <f>SUM($M$10:M32)</f>
        <v>1268.8902315991968</v>
      </c>
      <c r="O32" s="20">
        <f t="shared" si="3"/>
        <v>108.59017016903078</v>
      </c>
      <c r="P32" s="20">
        <f t="shared" si="4"/>
        <v>122.39584703971568</v>
      </c>
      <c r="Q32" s="20">
        <f t="shared" si="6"/>
        <v>113.2990124412987</v>
      </c>
      <c r="R32" s="20">
        <f t="shared" si="7"/>
        <v>115.70987543417328</v>
      </c>
      <c r="S32" s="14"/>
      <c r="T32" s="16"/>
      <c r="W32" s="57" t="s">
        <v>47</v>
      </c>
      <c r="X32" s="57">
        <v>1997</v>
      </c>
      <c r="Y32" s="57">
        <v>1998</v>
      </c>
      <c r="Z32" s="57">
        <v>1999</v>
      </c>
      <c r="AA32" s="57">
        <v>2000</v>
      </c>
      <c r="AB32" s="49"/>
      <c r="AE32" s="60" t="s">
        <v>49</v>
      </c>
      <c r="AF32" s="49"/>
      <c r="AG32" s="49"/>
      <c r="AH32" s="61">
        <f>D4</f>
        <v>0.01</v>
      </c>
      <c r="AL32" s="66">
        <f t="shared" si="9"/>
        <v>113299.0124412987</v>
      </c>
    </row>
    <row r="33" spans="1:38" ht="12.75">
      <c r="A33" s="23">
        <v>24</v>
      </c>
      <c r="B33" s="24">
        <v>36130</v>
      </c>
      <c r="C33" s="67">
        <v>116.6312347587199</v>
      </c>
      <c r="D33" s="68">
        <f t="shared" si="14"/>
        <v>114.48372797243276</v>
      </c>
      <c r="E33" s="68">
        <f t="shared" si="15"/>
        <v>2.1475067862871384</v>
      </c>
      <c r="F33" s="69"/>
      <c r="G33" s="69"/>
      <c r="H33" s="69">
        <f t="shared" si="17"/>
        <v>2.2564032731203194</v>
      </c>
      <c r="I33" s="68">
        <f t="shared" si="1"/>
        <v>114.37483148559959</v>
      </c>
      <c r="J33" s="20">
        <f t="shared" si="2"/>
        <v>24</v>
      </c>
      <c r="K33" s="20">
        <f t="shared" si="10"/>
        <v>1.3350439485736985</v>
      </c>
      <c r="L33" s="20">
        <f>SUM($K$11:K33)</f>
        <v>30.40782242874012</v>
      </c>
      <c r="M33" s="20">
        <f t="shared" si="5"/>
        <v>114.37483148559959</v>
      </c>
      <c r="N33" s="20">
        <f>SUM($M$10:M33)</f>
        <v>1383.2650630847963</v>
      </c>
      <c r="O33" s="20">
        <f t="shared" si="3"/>
        <v>108.59017016903078</v>
      </c>
      <c r="P33" s="20">
        <f t="shared" si="4"/>
        <v>122.39584703971568</v>
      </c>
      <c r="Q33" s="20">
        <f t="shared" si="6"/>
        <v>116.6312347587199</v>
      </c>
      <c r="R33" s="20">
        <f t="shared" si="7"/>
        <v>114.37483148559959</v>
      </c>
      <c r="S33" s="14"/>
      <c r="T33" s="16"/>
      <c r="V33" s="58" t="s">
        <v>28</v>
      </c>
      <c r="W33" s="76">
        <f aca="true" t="shared" si="18" ref="W33:W44">H10</f>
        <v>10.033422815798637</v>
      </c>
      <c r="X33" s="76">
        <f aca="true" t="shared" si="19" ref="X33:X44">IF(ISNA(C10)=TRUE,"",+C10)</f>
        <v>100.496365915763</v>
      </c>
      <c r="Y33" s="76">
        <f aca="true" t="shared" si="20" ref="Y33:Y44">IF(ISNA(C22)=TRUE,"",+C22)</f>
        <v>122.462401665305</v>
      </c>
      <c r="Z33" s="76">
        <f aca="true" t="shared" si="21" ref="Z33:Z44">IF(ISNA(C34)=TRUE,"",+C34)</f>
        <v>124.605292023526</v>
      </c>
      <c r="AA33" s="76">
        <f aca="true" t="shared" si="22" ref="AA33:AA44">IF(ISNA(C46)=TRUE,"",+C46)</f>
        <v>134.652187775017</v>
      </c>
      <c r="AE33" s="60" t="s">
        <v>50</v>
      </c>
      <c r="AF33" s="7"/>
      <c r="AG33" s="7"/>
      <c r="AH33" s="62">
        <f>L7</f>
        <v>0.30146901886957417</v>
      </c>
      <c r="AL33" s="66">
        <f t="shared" si="9"/>
        <v>116631.2347587199</v>
      </c>
    </row>
    <row r="34" spans="1:38" ht="12.75">
      <c r="A34" s="23">
        <v>25</v>
      </c>
      <c r="B34" s="24">
        <v>36161</v>
      </c>
      <c r="C34" s="67">
        <v>124.605292023526</v>
      </c>
      <c r="D34" s="68">
        <f t="shared" si="14"/>
        <v>114.68076569456055</v>
      </c>
      <c r="E34" s="68">
        <f t="shared" si="15"/>
        <v>9.924526328965456</v>
      </c>
      <c r="F34" s="69"/>
      <c r="G34" s="69"/>
      <c r="H34" s="69">
        <f t="shared" si="17"/>
        <v>10.033422815798637</v>
      </c>
      <c r="I34" s="68">
        <f t="shared" si="1"/>
        <v>114.57186920772736</v>
      </c>
      <c r="J34" s="20">
        <f t="shared" si="2"/>
        <v>25</v>
      </c>
      <c r="K34" s="20">
        <f t="shared" si="10"/>
        <v>0.19703772212777437</v>
      </c>
      <c r="L34" s="20">
        <f>SUM($K$11:K34)</f>
        <v>30.604860150867893</v>
      </c>
      <c r="M34" s="20">
        <f t="shared" si="5"/>
        <v>114.57186920772736</v>
      </c>
      <c r="N34" s="20">
        <f>SUM($M$10:M34)</f>
        <v>1497.8369322925237</v>
      </c>
      <c r="O34" s="20">
        <f t="shared" si="3"/>
        <v>108.59017016903078</v>
      </c>
      <c r="P34" s="20">
        <f t="shared" si="4"/>
        <v>122.39584703971568</v>
      </c>
      <c r="Q34" s="20">
        <f t="shared" si="6"/>
        <v>124.605292023526</v>
      </c>
      <c r="R34" s="20">
        <f t="shared" si="7"/>
        <v>114.57186920772736</v>
      </c>
      <c r="S34" s="14"/>
      <c r="T34" s="16"/>
      <c r="V34" s="58" t="s">
        <v>29</v>
      </c>
      <c r="W34" s="76">
        <f t="shared" si="18"/>
        <v>-4.112584837899441</v>
      </c>
      <c r="X34" s="76">
        <f t="shared" si="19"/>
        <v>133.980469663405</v>
      </c>
      <c r="Y34" s="76">
        <f t="shared" si="20"/>
        <v>115.78532058204135</v>
      </c>
      <c r="Z34" s="76">
        <f t="shared" si="21"/>
        <v>110.7806469052331</v>
      </c>
      <c r="AA34" s="76">
        <f t="shared" si="22"/>
        <v>112.28255758434767</v>
      </c>
      <c r="AL34" s="66">
        <f t="shared" si="9"/>
        <v>124605.29202352601</v>
      </c>
    </row>
    <row r="35" spans="1:38" ht="12.75">
      <c r="A35" s="23">
        <v>26</v>
      </c>
      <c r="B35" s="24">
        <v>36192</v>
      </c>
      <c r="C35" s="67">
        <v>110.7806469052331</v>
      </c>
      <c r="D35" s="68">
        <f t="shared" si="14"/>
        <v>115.00212822996572</v>
      </c>
      <c r="E35" s="68">
        <f t="shared" si="15"/>
        <v>-4.221481324732622</v>
      </c>
      <c r="F35" s="69"/>
      <c r="G35" s="69"/>
      <c r="H35" s="69">
        <f t="shared" si="17"/>
        <v>-4.112584837899441</v>
      </c>
      <c r="I35" s="68">
        <f t="shared" si="1"/>
        <v>114.89323174313255</v>
      </c>
      <c r="J35" s="20">
        <f t="shared" si="2"/>
        <v>26</v>
      </c>
      <c r="K35" s="20">
        <f t="shared" si="10"/>
        <v>0.32136253540518567</v>
      </c>
      <c r="L35" s="20">
        <f>SUM($K$11:K35)</f>
        <v>30.92622268627308</v>
      </c>
      <c r="M35" s="20">
        <f t="shared" si="5"/>
        <v>114.89323174313255</v>
      </c>
      <c r="N35" s="20">
        <f>SUM($M$10:M35)</f>
        <v>1612.7301640356561</v>
      </c>
      <c r="O35" s="20">
        <f t="shared" si="3"/>
        <v>108.59017016903078</v>
      </c>
      <c r="P35" s="20">
        <f t="shared" si="4"/>
        <v>122.39584703971568</v>
      </c>
      <c r="Q35" s="20">
        <f t="shared" si="6"/>
        <v>110.7806469052331</v>
      </c>
      <c r="R35" s="20">
        <f t="shared" si="7"/>
        <v>114.89323174313255</v>
      </c>
      <c r="S35" s="14"/>
      <c r="T35" s="16"/>
      <c r="V35" s="58" t="s">
        <v>30</v>
      </c>
      <c r="W35" s="76">
        <f t="shared" si="18"/>
        <v>2.2735831929850074</v>
      </c>
      <c r="X35" s="76">
        <f t="shared" si="19"/>
        <v>110.943429101124</v>
      </c>
      <c r="Y35" s="76">
        <f t="shared" si="20"/>
        <v>119.84924657702784</v>
      </c>
      <c r="Z35" s="76">
        <f t="shared" si="21"/>
        <v>116.9761408921612</v>
      </c>
      <c r="AA35" s="76">
        <f t="shared" si="22"/>
        <v>113.47181689595364</v>
      </c>
      <c r="AL35" s="66">
        <f t="shared" si="9"/>
        <v>110780.6469052331</v>
      </c>
    </row>
    <row r="36" spans="1:38" ht="12.75">
      <c r="A36" s="23">
        <v>27</v>
      </c>
      <c r="B36" s="24">
        <v>36220</v>
      </c>
      <c r="C36" s="67">
        <v>116.9761408921612</v>
      </c>
      <c r="D36" s="68">
        <f t="shared" si="14"/>
        <v>114.81145418600937</v>
      </c>
      <c r="E36" s="68">
        <f t="shared" si="15"/>
        <v>2.1646867061518265</v>
      </c>
      <c r="F36" s="69"/>
      <c r="G36" s="69"/>
      <c r="H36" s="69">
        <f t="shared" si="17"/>
        <v>2.2735831929850074</v>
      </c>
      <c r="I36" s="68">
        <f t="shared" si="1"/>
        <v>114.7025576991762</v>
      </c>
      <c r="J36" s="20">
        <f t="shared" si="2"/>
        <v>27</v>
      </c>
      <c r="K36" s="20">
        <f t="shared" si="10"/>
        <v>0.19067404395634924</v>
      </c>
      <c r="L36" s="20">
        <f>SUM($K$11:K36)</f>
        <v>31.116896730229428</v>
      </c>
      <c r="M36" s="20">
        <f t="shared" si="5"/>
        <v>114.7025576991762</v>
      </c>
      <c r="N36" s="20">
        <f>SUM($M$10:M36)</f>
        <v>1727.4327217348323</v>
      </c>
      <c r="O36" s="20">
        <f t="shared" si="3"/>
        <v>108.59017016903078</v>
      </c>
      <c r="P36" s="20">
        <f t="shared" si="4"/>
        <v>122.39584703971568</v>
      </c>
      <c r="Q36" s="20">
        <f t="shared" si="6"/>
        <v>116.9761408921612</v>
      </c>
      <c r="R36" s="20">
        <f t="shared" si="7"/>
        <v>114.7025576991762</v>
      </c>
      <c r="S36" s="14"/>
      <c r="T36" s="16"/>
      <c r="V36" s="58" t="s">
        <v>31</v>
      </c>
      <c r="W36" s="76">
        <f t="shared" si="18"/>
        <v>0.17610836949724923</v>
      </c>
      <c r="X36" s="76">
        <f t="shared" si="19"/>
        <v>111.830422097546</v>
      </c>
      <c r="Y36" s="76">
        <f t="shared" si="20"/>
        <v>116.70888530349265</v>
      </c>
      <c r="Z36" s="76">
        <f t="shared" si="21"/>
        <v>115.1890330777172</v>
      </c>
      <c r="AA36" s="76">
        <f t="shared" si="22"/>
        <v>114.01420680910479</v>
      </c>
      <c r="AL36" s="66">
        <f t="shared" si="9"/>
        <v>116976.1408921612</v>
      </c>
    </row>
    <row r="37" spans="1:38" ht="12.75">
      <c r="A37" s="23">
        <v>28</v>
      </c>
      <c r="B37" s="24">
        <v>36251</v>
      </c>
      <c r="C37" s="67">
        <v>115.1890330777172</v>
      </c>
      <c r="D37" s="68">
        <f t="shared" si="14"/>
        <v>115.12182119505313</v>
      </c>
      <c r="E37" s="68">
        <f t="shared" si="15"/>
        <v>0.06721188266406841</v>
      </c>
      <c r="F37" s="69"/>
      <c r="G37" s="69"/>
      <c r="H37" s="69">
        <f t="shared" si="17"/>
        <v>0.17610836949724923</v>
      </c>
      <c r="I37" s="68">
        <f t="shared" si="1"/>
        <v>115.01292470821996</v>
      </c>
      <c r="J37" s="20">
        <f t="shared" si="2"/>
        <v>28</v>
      </c>
      <c r="K37" s="20">
        <f t="shared" si="10"/>
        <v>0.3103670090437589</v>
      </c>
      <c r="L37" s="20">
        <f>SUM($K$11:K37)</f>
        <v>31.427263739273187</v>
      </c>
      <c r="M37" s="20">
        <f t="shared" si="5"/>
        <v>115.01292470821996</v>
      </c>
      <c r="N37" s="20">
        <f>SUM($M$10:M37)</f>
        <v>1842.4456464430523</v>
      </c>
      <c r="O37" s="20">
        <f t="shared" si="3"/>
        <v>108.59017016903078</v>
      </c>
      <c r="P37" s="20">
        <f t="shared" si="4"/>
        <v>122.39584703971568</v>
      </c>
      <c r="Q37" s="20">
        <f t="shared" si="6"/>
        <v>115.1890330777172</v>
      </c>
      <c r="R37" s="20">
        <f t="shared" si="7"/>
        <v>115.01292470821996</v>
      </c>
      <c r="S37" s="14"/>
      <c r="T37" s="16"/>
      <c r="V37" s="58" t="s">
        <v>32</v>
      </c>
      <c r="W37" s="76">
        <f t="shared" si="18"/>
        <v>-0.3765019625966139</v>
      </c>
      <c r="X37" s="76">
        <f t="shared" si="19"/>
        <v>112.91103682326414</v>
      </c>
      <c r="Y37" s="76">
        <f t="shared" si="20"/>
        <v>117.39530321441043</v>
      </c>
      <c r="Z37" s="76">
        <f t="shared" si="21"/>
        <v>115.18971702803658</v>
      </c>
      <c r="AA37" s="76">
        <f t="shared" si="22"/>
      </c>
      <c r="AL37" s="66">
        <f t="shared" si="9"/>
        <v>115189.03307771719</v>
      </c>
    </row>
    <row r="38" spans="1:38" ht="12.75">
      <c r="A38" s="23">
        <v>29</v>
      </c>
      <c r="B38" s="24">
        <v>36281</v>
      </c>
      <c r="C38" s="67">
        <v>115.18971702803658</v>
      </c>
      <c r="D38" s="68">
        <f t="shared" si="14"/>
        <v>115.67511547746638</v>
      </c>
      <c r="E38" s="68">
        <f t="shared" si="15"/>
        <v>-0.4853984494297947</v>
      </c>
      <c r="F38" s="69"/>
      <c r="G38" s="69"/>
      <c r="H38" s="69">
        <f t="shared" si="17"/>
        <v>-0.3765019625966139</v>
      </c>
      <c r="I38" s="68">
        <f t="shared" si="1"/>
        <v>115.5662189906332</v>
      </c>
      <c r="J38" s="20">
        <f t="shared" si="2"/>
        <v>29</v>
      </c>
      <c r="K38" s="20">
        <f t="shared" si="10"/>
        <v>0.5532942824132476</v>
      </c>
      <c r="L38" s="20">
        <f>SUM($K$11:K38)</f>
        <v>31.980558021686434</v>
      </c>
      <c r="M38" s="20">
        <f t="shared" si="5"/>
        <v>115.5662189906332</v>
      </c>
      <c r="N38" s="20">
        <f>SUM($M$10:M38)</f>
        <v>1958.0118654336854</v>
      </c>
      <c r="O38" s="20">
        <f t="shared" si="3"/>
        <v>108.59017016903078</v>
      </c>
      <c r="P38" s="20">
        <f t="shared" si="4"/>
        <v>122.39584703971568</v>
      </c>
      <c r="Q38" s="20">
        <f t="shared" si="6"/>
        <v>115.18971702803658</v>
      </c>
      <c r="R38" s="20">
        <f t="shared" si="7"/>
        <v>115.5662189906332</v>
      </c>
      <c r="S38" s="14"/>
      <c r="T38" s="16"/>
      <c r="V38" s="58" t="s">
        <v>33</v>
      </c>
      <c r="W38" s="76">
        <f t="shared" si="18"/>
        <v>-3.668960849819364</v>
      </c>
      <c r="X38" s="76">
        <f t="shared" si="19"/>
        <v>115.70738016737938</v>
      </c>
      <c r="Y38" s="76">
        <f t="shared" si="20"/>
        <v>109.44751651854976</v>
      </c>
      <c r="Z38" s="76">
        <f t="shared" si="21"/>
        <v>111.81196918408334</v>
      </c>
      <c r="AA38" s="76">
        <f t="shared" si="22"/>
      </c>
      <c r="AL38" s="66">
        <f t="shared" si="9"/>
        <v>115189.71702803658</v>
      </c>
    </row>
    <row r="39" spans="1:38" ht="12.75">
      <c r="A39" s="23">
        <v>30</v>
      </c>
      <c r="B39" s="24">
        <v>36312</v>
      </c>
      <c r="C39" s="67">
        <v>111.81196918408334</v>
      </c>
      <c r="D39" s="68">
        <f t="shared" si="14"/>
        <v>115.58982652073588</v>
      </c>
      <c r="E39" s="68">
        <f t="shared" si="15"/>
        <v>-3.777857336652545</v>
      </c>
      <c r="F39" s="69"/>
      <c r="G39" s="69"/>
      <c r="H39" s="69">
        <f t="shared" si="17"/>
        <v>-3.668960849819364</v>
      </c>
      <c r="I39" s="68">
        <f t="shared" si="1"/>
        <v>115.48093003390271</v>
      </c>
      <c r="J39" s="20">
        <f t="shared" si="2"/>
        <v>30</v>
      </c>
      <c r="K39" s="20">
        <f t="shared" si="10"/>
        <v>0.08528895673049419</v>
      </c>
      <c r="L39" s="20">
        <f>SUM($K$11:K39)</f>
        <v>32.06584697841693</v>
      </c>
      <c r="M39" s="20">
        <f t="shared" si="5"/>
        <v>115.48093003390271</v>
      </c>
      <c r="N39" s="20">
        <f>SUM($M$10:M39)</f>
        <v>2073.492795467588</v>
      </c>
      <c r="O39" s="20">
        <f t="shared" si="3"/>
        <v>108.59017016903078</v>
      </c>
      <c r="P39" s="20">
        <f t="shared" si="4"/>
        <v>122.39584703971568</v>
      </c>
      <c r="Q39" s="20">
        <f t="shared" si="6"/>
        <v>111.81196918408334</v>
      </c>
      <c r="R39" s="20">
        <f t="shared" si="7"/>
        <v>115.48093003390271</v>
      </c>
      <c r="S39" s="14"/>
      <c r="T39" s="16"/>
      <c r="V39" s="58" t="s">
        <v>34</v>
      </c>
      <c r="W39" s="76">
        <f t="shared" si="18"/>
        <v>0.03425379710901606</v>
      </c>
      <c r="X39" s="76">
        <f t="shared" si="19"/>
        <v>115.47616263905368</v>
      </c>
      <c r="Y39" s="76">
        <f t="shared" si="20"/>
        <v>113.32026548944529</v>
      </c>
      <c r="Z39" s="76">
        <f t="shared" si="21"/>
        <v>117.1766159143071</v>
      </c>
      <c r="AA39" s="76">
        <f t="shared" si="22"/>
      </c>
      <c r="AL39" s="66">
        <f t="shared" si="9"/>
        <v>111811.96918408334</v>
      </c>
    </row>
    <row r="40" spans="1:38" ht="12.75">
      <c r="A40" s="23">
        <v>31</v>
      </c>
      <c r="B40" s="24">
        <v>36342</v>
      </c>
      <c r="C40" s="67">
        <v>117.1766159143071</v>
      </c>
      <c r="D40" s="68">
        <f t="shared" si="14"/>
        <v>115.37407819280104</v>
      </c>
      <c r="E40" s="68">
        <f t="shared" si="15"/>
        <v>1.80253772150607</v>
      </c>
      <c r="F40" s="69"/>
      <c r="G40" s="69"/>
      <c r="H40" s="69">
        <f t="shared" si="17"/>
        <v>0.03425379710901606</v>
      </c>
      <c r="I40" s="68">
        <f t="shared" si="1"/>
        <v>117.14236211719809</v>
      </c>
      <c r="J40" s="20">
        <f t="shared" si="2"/>
        <v>31</v>
      </c>
      <c r="K40" s="20">
        <f t="shared" si="10"/>
        <v>1.6614320832953808</v>
      </c>
      <c r="L40" s="20">
        <f>SUM($K$11:K40)</f>
        <v>33.72727906171231</v>
      </c>
      <c r="M40" s="20">
        <f t="shared" si="5"/>
        <v>117.14236211719809</v>
      </c>
      <c r="N40" s="20">
        <f>SUM($M$10:M40)</f>
        <v>2190.635157584786</v>
      </c>
      <c r="O40" s="20">
        <f t="shared" si="3"/>
        <v>108.59017016903078</v>
      </c>
      <c r="P40" s="20">
        <f t="shared" si="4"/>
        <v>122.39584703971568</v>
      </c>
      <c r="Q40" s="20">
        <f t="shared" si="6"/>
        <v>117.1766159143071</v>
      </c>
      <c r="R40" s="20">
        <f t="shared" si="7"/>
        <v>117.14236211719809</v>
      </c>
      <c r="S40" s="14"/>
      <c r="T40" s="16"/>
      <c r="V40" s="58" t="s">
        <v>35</v>
      </c>
      <c r="W40" s="76">
        <f t="shared" si="18"/>
        <v>-1.1242882864588715</v>
      </c>
      <c r="X40" s="76">
        <f t="shared" si="19"/>
        <v>119.21285066754295</v>
      </c>
      <c r="Y40" s="76">
        <f t="shared" si="20"/>
        <v>115.74185063661788</v>
      </c>
      <c r="Z40" s="76">
        <f t="shared" si="21"/>
        <v>113.45376210914141</v>
      </c>
      <c r="AA40" s="76">
        <f t="shared" si="22"/>
      </c>
      <c r="AL40" s="66">
        <f t="shared" si="9"/>
        <v>117176.61591430711</v>
      </c>
    </row>
    <row r="41" spans="1:38" ht="12.75">
      <c r="A41" s="23">
        <v>32</v>
      </c>
      <c r="B41" s="24">
        <v>36373</v>
      </c>
      <c r="C41" s="67">
        <v>113.45376210914141</v>
      </c>
      <c r="D41" s="68">
        <f t="shared" si="14"/>
        <v>116.21131950542527</v>
      </c>
      <c r="E41" s="68">
        <f t="shared" si="15"/>
        <v>-2.7575573962838575</v>
      </c>
      <c r="F41" s="69"/>
      <c r="G41" s="69"/>
      <c r="H41" s="69">
        <f t="shared" si="17"/>
        <v>-1.1242882864588715</v>
      </c>
      <c r="I41" s="68">
        <f t="shared" si="1"/>
        <v>114.57805039560029</v>
      </c>
      <c r="J41" s="20">
        <f t="shared" si="2"/>
        <v>32</v>
      </c>
      <c r="K41" s="20">
        <f t="shared" si="10"/>
        <v>2.5643117215978037</v>
      </c>
      <c r="L41" s="20">
        <f>SUM($K$11:K41)</f>
        <v>36.29159078331011</v>
      </c>
      <c r="M41" s="20">
        <f t="shared" si="5"/>
        <v>114.57805039560029</v>
      </c>
      <c r="N41" s="20">
        <f>SUM($M$10:M41)</f>
        <v>2305.2132079803864</v>
      </c>
      <c r="O41" s="20">
        <f t="shared" si="3"/>
        <v>108.59017016903078</v>
      </c>
      <c r="P41" s="20">
        <f t="shared" si="4"/>
        <v>122.39584703971568</v>
      </c>
      <c r="Q41" s="20">
        <f t="shared" si="6"/>
        <v>113.45376210914141</v>
      </c>
      <c r="R41" s="20">
        <f t="shared" si="7"/>
        <v>114.57805039560029</v>
      </c>
      <c r="S41" s="14"/>
      <c r="T41" s="16"/>
      <c r="V41" s="58" t="s">
        <v>36</v>
      </c>
      <c r="W41" s="76">
        <f t="shared" si="18"/>
        <v>-3.0078339239088483</v>
      </c>
      <c r="X41" s="76">
        <f t="shared" si="19"/>
        <v>115.6009971224552</v>
      </c>
      <c r="Y41" s="76">
        <f t="shared" si="20"/>
        <v>110.70611022292982</v>
      </c>
      <c r="Z41" s="76">
        <f t="shared" si="21"/>
        <v>114.43051433145504</v>
      </c>
      <c r="AA41" s="76">
        <f t="shared" si="22"/>
      </c>
      <c r="AL41" s="66">
        <f t="shared" si="9"/>
        <v>113453.7621091414</v>
      </c>
    </row>
    <row r="42" spans="1:38" ht="12.75">
      <c r="A42" s="23">
        <v>33</v>
      </c>
      <c r="B42" s="24">
        <v>36404</v>
      </c>
      <c r="C42" s="67">
        <v>114.43051433145504</v>
      </c>
      <c r="D42" s="68">
        <f t="shared" si="14"/>
        <v>116.33647872868481</v>
      </c>
      <c r="E42" s="68">
        <f t="shared" si="15"/>
        <v>-1.9059643972297664</v>
      </c>
      <c r="F42" s="69"/>
      <c r="G42" s="69"/>
      <c r="H42" s="69">
        <f t="shared" si="17"/>
        <v>-3.0078339239088483</v>
      </c>
      <c r="I42" s="68">
        <f t="shared" si="1"/>
        <v>117.43834825536389</v>
      </c>
      <c r="J42" s="20">
        <f t="shared" si="2"/>
        <v>33</v>
      </c>
      <c r="K42" s="20">
        <f t="shared" si="10"/>
        <v>2.8602978597636053</v>
      </c>
      <c r="L42" s="20">
        <f>SUM($K$11:K42)</f>
        <v>39.15188864307372</v>
      </c>
      <c r="M42" s="20">
        <f t="shared" si="5"/>
        <v>117.43834825536389</v>
      </c>
      <c r="N42" s="20">
        <f>SUM($M$10:M42)</f>
        <v>2422.6515562357504</v>
      </c>
      <c r="O42" s="20">
        <f aca="true" t="shared" si="23" ref="O42:O69">IF(J42&gt;=$D$3,+$O$4,#N/A)</f>
        <v>108.59017016903078</v>
      </c>
      <c r="P42" s="20">
        <f aca="true" t="shared" si="24" ref="P42:P69">IF(J42&gt;=$D$3,+$O$3,#N/A)</f>
        <v>122.39584703971568</v>
      </c>
      <c r="Q42" s="20">
        <f t="shared" si="6"/>
        <v>114.43051433145504</v>
      </c>
      <c r="R42" s="20">
        <f t="shared" si="7"/>
        <v>117.43834825536389</v>
      </c>
      <c r="S42" s="14"/>
      <c r="T42" s="16"/>
      <c r="V42" s="58" t="s">
        <v>37</v>
      </c>
      <c r="W42" s="76">
        <f t="shared" si="18"/>
        <v>-0.07273859495250494</v>
      </c>
      <c r="X42" s="76">
        <f t="shared" si="19"/>
        <v>111.014857608987</v>
      </c>
      <c r="Y42" s="76">
        <f t="shared" si="20"/>
        <v>111.91791567495781</v>
      </c>
      <c r="Z42" s="76">
        <f t="shared" si="21"/>
        <v>118.5574470639169</v>
      </c>
      <c r="AA42" s="76">
        <f t="shared" si="22"/>
      </c>
      <c r="AL42" s="66">
        <f t="shared" si="9"/>
        <v>114430.51433145504</v>
      </c>
    </row>
    <row r="43" spans="1:38" ht="12.75">
      <c r="A43" s="23">
        <v>34</v>
      </c>
      <c r="B43" s="24">
        <v>36434</v>
      </c>
      <c r="C43" s="67">
        <v>118.5574470639169</v>
      </c>
      <c r="D43" s="68">
        <f t="shared" si="14"/>
        <v>116.04445172900084</v>
      </c>
      <c r="E43" s="68">
        <f t="shared" si="15"/>
        <v>2.512995334916056</v>
      </c>
      <c r="F43" s="69"/>
      <c r="G43" s="69"/>
      <c r="H43" s="69">
        <f t="shared" si="17"/>
        <v>-0.07273859495250494</v>
      </c>
      <c r="I43" s="68">
        <f t="shared" si="1"/>
        <v>118.63018565886941</v>
      </c>
      <c r="J43" s="20">
        <f t="shared" si="2"/>
        <v>34</v>
      </c>
      <c r="K43" s="20">
        <f t="shared" si="10"/>
        <v>1.1918374035055166</v>
      </c>
      <c r="L43" s="20">
        <f>SUM($K$11:K43)</f>
        <v>40.343726046579235</v>
      </c>
      <c r="M43" s="20">
        <f t="shared" si="5"/>
        <v>118.63018565886941</v>
      </c>
      <c r="N43" s="20">
        <f>SUM($M$10:M43)</f>
        <v>2541.2817418946197</v>
      </c>
      <c r="O43" s="20">
        <f t="shared" si="23"/>
        <v>108.59017016903078</v>
      </c>
      <c r="P43" s="20">
        <f t="shared" si="24"/>
        <v>122.39584703971568</v>
      </c>
      <c r="Q43" s="20">
        <f t="shared" si="6"/>
        <v>118.5574470639169</v>
      </c>
      <c r="R43" s="20">
        <f t="shared" si="7"/>
        <v>118.63018565886941</v>
      </c>
      <c r="S43" s="14"/>
      <c r="T43" s="16"/>
      <c r="V43" s="58" t="s">
        <v>38</v>
      </c>
      <c r="W43" s="76">
        <f t="shared" si="18"/>
        <v>-2.4108629928745846</v>
      </c>
      <c r="X43" s="76">
        <f t="shared" si="19"/>
        <v>118.83013062422302</v>
      </c>
      <c r="Y43" s="76">
        <f t="shared" si="20"/>
        <v>113.2990124412987</v>
      </c>
      <c r="Z43" s="76">
        <f t="shared" si="21"/>
        <v>112.27554496053283</v>
      </c>
      <c r="AA43" s="76">
        <f t="shared" si="22"/>
      </c>
      <c r="AL43" s="66">
        <f t="shared" si="9"/>
        <v>118557.4470639169</v>
      </c>
    </row>
    <row r="44" spans="1:38" ht="12.75">
      <c r="A44" s="23">
        <v>35</v>
      </c>
      <c r="B44" s="24">
        <v>36465</v>
      </c>
      <c r="C44" s="67">
        <v>112.27554496053283</v>
      </c>
      <c r="D44" s="68">
        <f t="shared" si="14"/>
        <v>115.9465495399498</v>
      </c>
      <c r="E44" s="68">
        <f t="shared" si="15"/>
        <v>-3.671004579416973</v>
      </c>
      <c r="F44" s="69"/>
      <c r="G44" s="69"/>
      <c r="H44" s="69">
        <f t="shared" si="17"/>
        <v>-2.4108629928745846</v>
      </c>
      <c r="I44" s="68">
        <f t="shared" si="1"/>
        <v>114.68640795340741</v>
      </c>
      <c r="J44" s="20">
        <f t="shared" si="2"/>
        <v>35</v>
      </c>
      <c r="K44" s="20">
        <f t="shared" si="10"/>
        <v>3.943777705461997</v>
      </c>
      <c r="L44" s="20">
        <f>SUM($K$11:K44)</f>
        <v>44.28750375204123</v>
      </c>
      <c r="M44" s="20">
        <f t="shared" si="5"/>
        <v>114.68640795340741</v>
      </c>
      <c r="N44" s="20">
        <f>SUM($M$10:M44)</f>
        <v>2655.968149848027</v>
      </c>
      <c r="O44" s="20">
        <f t="shared" si="23"/>
        <v>108.59017016903078</v>
      </c>
      <c r="P44" s="20">
        <f t="shared" si="24"/>
        <v>122.39584703971568</v>
      </c>
      <c r="Q44" s="20">
        <f t="shared" si="6"/>
        <v>112.27554496053283</v>
      </c>
      <c r="R44" s="20">
        <f t="shared" si="7"/>
        <v>114.68640795340741</v>
      </c>
      <c r="S44" s="14"/>
      <c r="T44" s="16"/>
      <c r="V44" s="58" t="s">
        <v>39</v>
      </c>
      <c r="W44" s="76">
        <f t="shared" si="18"/>
        <v>2.2564032731203194</v>
      </c>
      <c r="X44" s="77">
        <f t="shared" si="19"/>
        <v>113.38754065250359</v>
      </c>
      <c r="Y44" s="77">
        <f t="shared" si="20"/>
        <v>116.6312347587199</v>
      </c>
      <c r="Z44" s="77">
        <f t="shared" si="21"/>
        <v>114.0422548235014</v>
      </c>
      <c r="AA44" s="77">
        <f t="shared" si="22"/>
      </c>
      <c r="AL44" s="66">
        <f t="shared" si="9"/>
        <v>112275.54496053283</v>
      </c>
    </row>
    <row r="45" spans="1:38" ht="12.75">
      <c r="A45" s="23">
        <v>36</v>
      </c>
      <c r="B45" s="24">
        <v>36495</v>
      </c>
      <c r="C45" s="67">
        <v>114.0422548235014</v>
      </c>
      <c r="D45" s="68">
        <f t="shared" si="14"/>
      </c>
      <c r="E45" s="68">
        <f t="shared" si="15"/>
      </c>
      <c r="F45" s="69"/>
      <c r="G45" s="69"/>
      <c r="H45" s="69">
        <f t="shared" si="17"/>
        <v>2.2564032731203194</v>
      </c>
      <c r="I45" s="68">
        <f t="shared" si="1"/>
        <v>111.78585155038108</v>
      </c>
      <c r="J45" s="20">
        <f t="shared" si="2"/>
        <v>36</v>
      </c>
      <c r="K45" s="20">
        <f t="shared" si="10"/>
        <v>2.9005564030263287</v>
      </c>
      <c r="L45" s="20">
        <f>SUM($K$11:K45)</f>
        <v>47.18806015506756</v>
      </c>
      <c r="M45" s="20">
        <f t="shared" si="5"/>
        <v>111.78585155038108</v>
      </c>
      <c r="N45" s="20">
        <f>SUM($M$10:M45)</f>
        <v>2767.7540013984085</v>
      </c>
      <c r="O45" s="20">
        <f t="shared" si="23"/>
        <v>108.59017016903078</v>
      </c>
      <c r="P45" s="20">
        <f t="shared" si="24"/>
        <v>122.39584703971568</v>
      </c>
      <c r="Q45" s="20">
        <f t="shared" si="6"/>
        <v>114.0422548235014</v>
      </c>
      <c r="R45" s="20">
        <f t="shared" si="7"/>
        <v>111.78585155038108</v>
      </c>
      <c r="S45" s="14"/>
      <c r="T45" s="28"/>
      <c r="V45" s="57" t="s">
        <v>48</v>
      </c>
      <c r="W45" s="65">
        <f>AVERAGE(W33:W44)</f>
        <v>0</v>
      </c>
      <c r="X45" s="65">
        <f>IF(SUM(X33:X44)=0,"",AVERAGE(X33:X44))</f>
        <v>114.94930359027059</v>
      </c>
      <c r="Y45" s="65">
        <f>IF(SUM(Y33:Y44)=0,"",AVERAGE(Y33:Y44))</f>
        <v>115.27208859039969</v>
      </c>
      <c r="Z45" s="65">
        <f>IF(SUM(Z33:Z44)=0,"",AVERAGE(Z33:Z44))</f>
        <v>115.37407819280104</v>
      </c>
      <c r="AA45" s="65">
        <f>IF(SUM(AA33:AA44)=0,"",AVERAGE(AA33:AA44))</f>
        <v>118.60519226610577</v>
      </c>
      <c r="AL45" s="66">
        <f t="shared" si="9"/>
        <v>114042.2548235014</v>
      </c>
    </row>
    <row r="46" spans="1:38" ht="12.75">
      <c r="A46" s="23">
        <v>37</v>
      </c>
      <c r="B46" s="24">
        <v>36526</v>
      </c>
      <c r="C46" s="67">
        <v>134.652187775017</v>
      </c>
      <c r="D46" s="68">
        <f t="shared" si="14"/>
      </c>
      <c r="E46" s="68">
        <f t="shared" si="15"/>
      </c>
      <c r="F46" s="69"/>
      <c r="G46" s="69"/>
      <c r="H46" s="69">
        <f t="shared" si="17"/>
        <v>10.033422815798637</v>
      </c>
      <c r="I46" s="68">
        <f t="shared" si="1"/>
        <v>124.61876495921837</v>
      </c>
      <c r="J46" s="20">
        <f t="shared" si="2"/>
        <v>37</v>
      </c>
      <c r="K46" s="20">
        <f t="shared" si="10"/>
        <v>12.832913408837285</v>
      </c>
      <c r="L46" s="20">
        <f>SUM($K$11:K46)</f>
        <v>60.020973563904846</v>
      </c>
      <c r="M46" s="20">
        <f t="shared" si="5"/>
        <v>124.61876495921837</v>
      </c>
      <c r="N46" s="20">
        <f>SUM($M$10:M46)</f>
        <v>2892.372766357627</v>
      </c>
      <c r="O46" s="20">
        <f t="shared" si="23"/>
        <v>108.59017016903078</v>
      </c>
      <c r="P46" s="20">
        <f t="shared" si="24"/>
        <v>122.39584703971568</v>
      </c>
      <c r="Q46" s="20">
        <f t="shared" si="6"/>
        <v>134.652187775017</v>
      </c>
      <c r="R46" s="20">
        <f t="shared" si="7"/>
        <v>124.61876495921837</v>
      </c>
      <c r="S46" s="14"/>
      <c r="T46" s="28"/>
      <c r="AL46" s="66">
        <f t="shared" si="9"/>
        <v>134652.18777501702</v>
      </c>
    </row>
    <row r="47" spans="1:38" ht="12.75">
      <c r="A47" s="23">
        <v>38</v>
      </c>
      <c r="B47" s="24">
        <v>36557</v>
      </c>
      <c r="C47" s="67">
        <v>112.28255758434767</v>
      </c>
      <c r="D47" s="68">
        <f t="shared" si="14"/>
      </c>
      <c r="E47" s="68">
        <f t="shared" si="15"/>
      </c>
      <c r="F47" s="69"/>
      <c r="G47" s="69"/>
      <c r="H47" s="69">
        <f t="shared" si="17"/>
        <v>-4.112584837899441</v>
      </c>
      <c r="I47" s="68">
        <f t="shared" si="1"/>
        <v>116.39514242224712</v>
      </c>
      <c r="J47" s="20">
        <f t="shared" si="2"/>
        <v>38</v>
      </c>
      <c r="K47" s="20">
        <f t="shared" si="10"/>
        <v>8.223622536971249</v>
      </c>
      <c r="L47" s="20">
        <f>SUM($K$11:K47)</f>
        <v>68.2445961008761</v>
      </c>
      <c r="M47" s="20">
        <f t="shared" si="5"/>
        <v>116.39514242224712</v>
      </c>
      <c r="N47" s="20">
        <f>SUM($M$10:M47)</f>
        <v>3008.7679087798742</v>
      </c>
      <c r="O47" s="20">
        <f t="shared" si="23"/>
        <v>108.59017016903078</v>
      </c>
      <c r="P47" s="20">
        <f t="shared" si="24"/>
        <v>122.39584703971568</v>
      </c>
      <c r="Q47" s="20">
        <f t="shared" si="6"/>
        <v>112.28255758434767</v>
      </c>
      <c r="R47" s="20">
        <f t="shared" si="7"/>
        <v>116.39514242224712</v>
      </c>
      <c r="S47" s="14"/>
      <c r="T47" s="28"/>
      <c r="AL47" s="66">
        <f t="shared" si="9"/>
        <v>112282.55758434767</v>
      </c>
    </row>
    <row r="48" spans="1:38" ht="12.75">
      <c r="A48" s="23">
        <v>39</v>
      </c>
      <c r="B48" s="24">
        <v>36586</v>
      </c>
      <c r="C48" s="67">
        <v>113.47181689595364</v>
      </c>
      <c r="D48" s="68">
        <f t="shared" si="14"/>
      </c>
      <c r="E48" s="68">
        <f t="shared" si="15"/>
      </c>
      <c r="F48" s="69"/>
      <c r="G48" s="69"/>
      <c r="H48" s="69">
        <f t="shared" si="17"/>
        <v>2.2735831929850074</v>
      </c>
      <c r="I48" s="68">
        <f t="shared" si="1"/>
        <v>111.19823370296864</v>
      </c>
      <c r="J48" s="20">
        <f t="shared" si="2"/>
        <v>39</v>
      </c>
      <c r="K48" s="20">
        <f t="shared" si="10"/>
        <v>5.196908719278483</v>
      </c>
      <c r="L48" s="20">
        <f>SUM($K$11:K48)</f>
        <v>73.44150482015458</v>
      </c>
      <c r="M48" s="20">
        <f t="shared" si="5"/>
        <v>111.19823370296864</v>
      </c>
      <c r="N48" s="20">
        <f>SUM($M$10:M48)</f>
        <v>3119.9661424828428</v>
      </c>
      <c r="O48" s="20">
        <f t="shared" si="23"/>
        <v>108.59017016903078</v>
      </c>
      <c r="P48" s="20">
        <f t="shared" si="24"/>
        <v>122.39584703971568</v>
      </c>
      <c r="Q48" s="20">
        <f t="shared" si="6"/>
        <v>113.47181689595364</v>
      </c>
      <c r="R48" s="20">
        <f t="shared" si="7"/>
        <v>111.19823370296864</v>
      </c>
      <c r="S48" s="14"/>
      <c r="T48" s="29"/>
      <c r="AL48" s="66">
        <f t="shared" si="9"/>
        <v>113471.81689595364</v>
      </c>
    </row>
    <row r="49" spans="1:38" ht="12.75">
      <c r="A49" s="23">
        <v>40</v>
      </c>
      <c r="B49" s="24">
        <v>36617</v>
      </c>
      <c r="C49" s="67">
        <v>114.01420680910479</v>
      </c>
      <c r="D49" s="68">
        <f t="shared" si="14"/>
      </c>
      <c r="E49" s="68">
        <f t="shared" si="15"/>
      </c>
      <c r="F49" s="69"/>
      <c r="G49" s="69"/>
      <c r="H49" s="69">
        <f t="shared" si="17"/>
        <v>0.17610836949724923</v>
      </c>
      <c r="I49" s="68">
        <f t="shared" si="1"/>
        <v>113.83809843960755</v>
      </c>
      <c r="J49" s="20">
        <f t="shared" si="2"/>
        <v>40</v>
      </c>
      <c r="K49" s="20">
        <f t="shared" si="10"/>
        <v>2.6398647366389127</v>
      </c>
      <c r="L49" s="20">
        <f>SUM($K$11:K49)</f>
        <v>76.08136955679349</v>
      </c>
      <c r="M49" s="20">
        <f t="shared" si="5"/>
        <v>113.83809843960755</v>
      </c>
      <c r="N49" s="20">
        <f>SUM($M$10:M49)</f>
        <v>3233.8042409224504</v>
      </c>
      <c r="O49" s="20">
        <f t="shared" si="23"/>
        <v>108.59017016903078</v>
      </c>
      <c r="P49" s="20">
        <f t="shared" si="24"/>
        <v>122.39584703971568</v>
      </c>
      <c r="Q49" s="20">
        <f t="shared" si="6"/>
        <v>114.01420680910479</v>
      </c>
      <c r="R49" s="20">
        <f t="shared" si="7"/>
        <v>113.83809843960755</v>
      </c>
      <c r="S49" s="14"/>
      <c r="T49" s="28"/>
      <c r="AL49" s="66">
        <f t="shared" si="9"/>
        <v>114014.2068091048</v>
      </c>
    </row>
    <row r="50" spans="1:38" ht="12.75">
      <c r="A50" s="23">
        <v>41</v>
      </c>
      <c r="B50" s="24">
        <v>36647</v>
      </c>
      <c r="C50" s="67" t="e">
        <v>#N/A</v>
      </c>
      <c r="D50" s="68">
        <f t="shared" si="14"/>
      </c>
      <c r="E50" s="68">
        <f t="shared" si="15"/>
      </c>
      <c r="F50" s="69"/>
      <c r="G50" s="69"/>
      <c r="H50" s="69">
        <f t="shared" si="17"/>
        <v>-0.3765019625966139</v>
      </c>
      <c r="I50" s="68" t="e">
        <f t="shared" si="1"/>
        <v>#N/A</v>
      </c>
      <c r="J50" s="20">
        <f t="shared" si="2"/>
        <v>41</v>
      </c>
      <c r="K50" s="20" t="e">
        <f t="shared" si="10"/>
        <v>#N/A</v>
      </c>
      <c r="L50" s="20" t="e">
        <f>SUM($K$11:K50)</f>
        <v>#N/A</v>
      </c>
      <c r="M50" s="20" t="e">
        <f t="shared" si="5"/>
        <v>#N/A</v>
      </c>
      <c r="N50" s="20" t="e">
        <f>SUM($M$10:M50)</f>
        <v>#N/A</v>
      </c>
      <c r="O50" s="20">
        <f t="shared" si="23"/>
        <v>108.59017016903078</v>
      </c>
      <c r="P50" s="20">
        <f t="shared" si="24"/>
        <v>122.39584703971568</v>
      </c>
      <c r="Q50" s="20">
        <f t="shared" si="6"/>
      </c>
      <c r="R50" s="20">
        <f t="shared" si="7"/>
      </c>
      <c r="S50" s="14"/>
      <c r="T50" s="28"/>
      <c r="AL50" s="66" t="e">
        <f t="shared" si="9"/>
        <v>#N/A</v>
      </c>
    </row>
    <row r="51" spans="1:38" ht="12.75">
      <c r="A51" s="23">
        <v>42</v>
      </c>
      <c r="B51" s="24">
        <v>36678</v>
      </c>
      <c r="C51" s="67" t="e">
        <v>#N/A</v>
      </c>
      <c r="D51" s="68">
        <f t="shared" si="14"/>
      </c>
      <c r="E51" s="68">
        <f t="shared" si="15"/>
      </c>
      <c r="F51" s="69"/>
      <c r="G51" s="69"/>
      <c r="H51" s="69">
        <f t="shared" si="17"/>
        <v>-3.668960849819364</v>
      </c>
      <c r="I51" s="68" t="e">
        <f t="shared" si="1"/>
        <v>#N/A</v>
      </c>
      <c r="J51" s="20">
        <f t="shared" si="2"/>
        <v>42</v>
      </c>
      <c r="K51" s="20" t="e">
        <f t="shared" si="10"/>
        <v>#N/A</v>
      </c>
      <c r="L51" s="20" t="e">
        <f>SUM($K$11:K51)</f>
        <v>#N/A</v>
      </c>
      <c r="M51" s="20" t="e">
        <f t="shared" si="5"/>
        <v>#N/A</v>
      </c>
      <c r="N51" s="20" t="e">
        <f>SUM($M$10:M51)</f>
        <v>#N/A</v>
      </c>
      <c r="O51" s="20">
        <f t="shared" si="23"/>
        <v>108.59017016903078</v>
      </c>
      <c r="P51" s="20">
        <f t="shared" si="24"/>
        <v>122.39584703971568</v>
      </c>
      <c r="Q51" s="20">
        <f t="shared" si="6"/>
      </c>
      <c r="R51" s="20">
        <f t="shared" si="7"/>
      </c>
      <c r="S51" s="14"/>
      <c r="T51" s="16"/>
      <c r="AL51" s="66" t="e">
        <f t="shared" si="9"/>
        <v>#N/A</v>
      </c>
    </row>
    <row r="52" spans="1:38" ht="12.75">
      <c r="A52" s="23">
        <v>43</v>
      </c>
      <c r="B52" s="24">
        <v>36708</v>
      </c>
      <c r="C52" s="67" t="e">
        <v>#N/A</v>
      </c>
      <c r="D52" s="68">
        <f t="shared" si="14"/>
      </c>
      <c r="E52" s="68">
        <f t="shared" si="15"/>
      </c>
      <c r="F52" s="69"/>
      <c r="G52" s="69"/>
      <c r="H52" s="69">
        <f t="shared" si="17"/>
        <v>0.03425379710901606</v>
      </c>
      <c r="I52" s="68" t="e">
        <f t="shared" si="1"/>
        <v>#N/A</v>
      </c>
      <c r="J52" s="20">
        <f t="shared" si="2"/>
        <v>43</v>
      </c>
      <c r="K52" s="20" t="e">
        <f t="shared" si="10"/>
        <v>#N/A</v>
      </c>
      <c r="L52" s="20" t="e">
        <f>SUM($K$11:K52)</f>
        <v>#N/A</v>
      </c>
      <c r="M52" s="20" t="e">
        <f t="shared" si="5"/>
        <v>#N/A</v>
      </c>
      <c r="N52" s="20" t="e">
        <f>SUM($M$10:M52)</f>
        <v>#N/A</v>
      </c>
      <c r="O52" s="20">
        <f t="shared" si="23"/>
        <v>108.59017016903078</v>
      </c>
      <c r="P52" s="20">
        <f t="shared" si="24"/>
        <v>122.39584703971568</v>
      </c>
      <c r="Q52" s="20">
        <f t="shared" si="6"/>
      </c>
      <c r="R52" s="20">
        <f t="shared" si="7"/>
      </c>
      <c r="S52" s="14"/>
      <c r="AL52" s="66" t="e">
        <f t="shared" si="9"/>
        <v>#N/A</v>
      </c>
    </row>
    <row r="53" spans="1:38" ht="12.75">
      <c r="A53" s="23">
        <v>44</v>
      </c>
      <c r="B53" s="24">
        <v>36739</v>
      </c>
      <c r="C53" s="67" t="e">
        <v>#N/A</v>
      </c>
      <c r="D53" s="68">
        <f t="shared" si="14"/>
      </c>
      <c r="E53" s="68">
        <f t="shared" si="15"/>
      </c>
      <c r="F53" s="69"/>
      <c r="G53" s="69"/>
      <c r="H53" s="69">
        <f t="shared" si="17"/>
        <v>-1.1242882864588715</v>
      </c>
      <c r="I53" s="68" t="e">
        <f t="shared" si="1"/>
        <v>#N/A</v>
      </c>
      <c r="J53" s="20">
        <f t="shared" si="2"/>
        <v>44</v>
      </c>
      <c r="K53" s="20" t="e">
        <f t="shared" si="10"/>
        <v>#N/A</v>
      </c>
      <c r="L53" s="20" t="e">
        <f>SUM($K$11:K53)</f>
        <v>#N/A</v>
      </c>
      <c r="M53" s="20" t="e">
        <f t="shared" si="5"/>
        <v>#N/A</v>
      </c>
      <c r="N53" s="20" t="e">
        <f>SUM($M$10:M53)</f>
        <v>#N/A</v>
      </c>
      <c r="O53" s="20">
        <f t="shared" si="23"/>
        <v>108.59017016903078</v>
      </c>
      <c r="P53" s="20">
        <f t="shared" si="24"/>
        <v>122.39584703971568</v>
      </c>
      <c r="Q53" s="20">
        <f t="shared" si="6"/>
      </c>
      <c r="R53" s="20">
        <f t="shared" si="7"/>
      </c>
      <c r="S53" s="14"/>
      <c r="AL53" s="66" t="e">
        <f t="shared" si="9"/>
        <v>#N/A</v>
      </c>
    </row>
    <row r="54" spans="1:38" ht="12.75">
      <c r="A54" s="23">
        <v>45</v>
      </c>
      <c r="B54" s="24">
        <v>36770</v>
      </c>
      <c r="C54" s="67" t="e">
        <v>#N/A</v>
      </c>
      <c r="D54" s="68">
        <f t="shared" si="14"/>
      </c>
      <c r="E54" s="68">
        <f t="shared" si="15"/>
      </c>
      <c r="F54" s="69"/>
      <c r="G54" s="69"/>
      <c r="H54" s="69">
        <f t="shared" si="17"/>
        <v>-3.0078339239088483</v>
      </c>
      <c r="I54" s="68" t="e">
        <f t="shared" si="1"/>
        <v>#N/A</v>
      </c>
      <c r="J54" s="20">
        <f t="shared" si="2"/>
        <v>45</v>
      </c>
      <c r="K54" s="20" t="e">
        <f t="shared" si="10"/>
        <v>#N/A</v>
      </c>
      <c r="L54" s="20" t="e">
        <f>SUM($K$11:K54)</f>
        <v>#N/A</v>
      </c>
      <c r="M54" s="20" t="e">
        <f t="shared" si="5"/>
        <v>#N/A</v>
      </c>
      <c r="N54" s="20" t="e">
        <f>SUM($M$10:M54)</f>
        <v>#N/A</v>
      </c>
      <c r="O54" s="20">
        <f t="shared" si="23"/>
        <v>108.59017016903078</v>
      </c>
      <c r="P54" s="20">
        <f t="shared" si="24"/>
        <v>122.39584703971568</v>
      </c>
      <c r="Q54" s="20">
        <f t="shared" si="6"/>
      </c>
      <c r="R54" s="20">
        <f t="shared" si="7"/>
      </c>
      <c r="S54" s="14"/>
      <c r="AL54" s="66" t="e">
        <f t="shared" si="9"/>
        <v>#N/A</v>
      </c>
    </row>
    <row r="55" spans="1:38" ht="12.75">
      <c r="A55" s="23">
        <v>46</v>
      </c>
      <c r="B55" s="24">
        <v>36800</v>
      </c>
      <c r="C55" s="67" t="e">
        <v>#N/A</v>
      </c>
      <c r="D55" s="68">
        <f t="shared" si="14"/>
      </c>
      <c r="E55" s="68">
        <f t="shared" si="15"/>
      </c>
      <c r="F55" s="69"/>
      <c r="G55" s="69"/>
      <c r="H55" s="69">
        <f t="shared" si="17"/>
        <v>-0.07273859495250494</v>
      </c>
      <c r="I55" s="68" t="e">
        <f t="shared" si="1"/>
        <v>#N/A</v>
      </c>
      <c r="J55" s="20">
        <f t="shared" si="2"/>
        <v>46</v>
      </c>
      <c r="K55" s="20" t="e">
        <f t="shared" si="10"/>
        <v>#N/A</v>
      </c>
      <c r="L55" s="20" t="e">
        <f>SUM($K$11:K55)</f>
        <v>#N/A</v>
      </c>
      <c r="M55" s="20" t="e">
        <f t="shared" si="5"/>
        <v>#N/A</v>
      </c>
      <c r="N55" s="20" t="e">
        <f>SUM($M$10:M55)</f>
        <v>#N/A</v>
      </c>
      <c r="O55" s="20">
        <f t="shared" si="23"/>
        <v>108.59017016903078</v>
      </c>
      <c r="P55" s="20">
        <f t="shared" si="24"/>
        <v>122.39584703971568</v>
      </c>
      <c r="Q55" s="20">
        <f t="shared" si="6"/>
      </c>
      <c r="R55" s="20">
        <f t="shared" si="7"/>
      </c>
      <c r="S55" s="14"/>
      <c r="AL55" s="66" t="e">
        <f t="shared" si="9"/>
        <v>#N/A</v>
      </c>
    </row>
    <row r="56" spans="1:38" ht="12.75">
      <c r="A56" s="23">
        <v>47</v>
      </c>
      <c r="B56" s="24">
        <v>36831</v>
      </c>
      <c r="C56" s="67" t="e">
        <v>#N/A</v>
      </c>
      <c r="D56" s="68">
        <f t="shared" si="14"/>
      </c>
      <c r="E56" s="68">
        <f t="shared" si="15"/>
      </c>
      <c r="F56" s="69"/>
      <c r="G56" s="69"/>
      <c r="H56" s="69">
        <f t="shared" si="17"/>
        <v>-2.4108629928745846</v>
      </c>
      <c r="I56" s="68" t="e">
        <f t="shared" si="1"/>
        <v>#N/A</v>
      </c>
      <c r="J56" s="20">
        <f t="shared" si="2"/>
        <v>47</v>
      </c>
      <c r="K56" s="20" t="e">
        <f t="shared" si="10"/>
        <v>#N/A</v>
      </c>
      <c r="L56" s="20" t="e">
        <f>SUM($K$11:K56)</f>
        <v>#N/A</v>
      </c>
      <c r="M56" s="20" t="e">
        <f t="shared" si="5"/>
        <v>#N/A</v>
      </c>
      <c r="N56" s="20" t="e">
        <f>SUM($M$10:M56)</f>
        <v>#N/A</v>
      </c>
      <c r="O56" s="20">
        <f t="shared" si="23"/>
        <v>108.59017016903078</v>
      </c>
      <c r="P56" s="20">
        <f t="shared" si="24"/>
        <v>122.39584703971568</v>
      </c>
      <c r="Q56" s="20">
        <f t="shared" si="6"/>
      </c>
      <c r="R56" s="20">
        <f t="shared" si="7"/>
      </c>
      <c r="S56" s="14"/>
      <c r="AL56" s="66" t="e">
        <f t="shared" si="9"/>
        <v>#N/A</v>
      </c>
    </row>
    <row r="57" spans="1:38" ht="12.75">
      <c r="A57" s="23">
        <v>48</v>
      </c>
      <c r="B57" s="24">
        <v>36861</v>
      </c>
      <c r="C57" s="67" t="e">
        <v>#N/A</v>
      </c>
      <c r="D57" s="68">
        <f t="shared" si="14"/>
      </c>
      <c r="E57" s="68">
        <f t="shared" si="15"/>
      </c>
      <c r="F57" s="69"/>
      <c r="G57" s="69"/>
      <c r="H57" s="69">
        <f t="shared" si="17"/>
        <v>2.2564032731203194</v>
      </c>
      <c r="I57" s="68" t="e">
        <f t="shared" si="1"/>
        <v>#N/A</v>
      </c>
      <c r="J57" s="20">
        <f t="shared" si="2"/>
        <v>48</v>
      </c>
      <c r="K57" s="20" t="e">
        <f t="shared" si="10"/>
        <v>#N/A</v>
      </c>
      <c r="L57" s="20" t="e">
        <f>SUM($K$11:K57)</f>
        <v>#N/A</v>
      </c>
      <c r="M57" s="20" t="e">
        <f t="shared" si="5"/>
        <v>#N/A</v>
      </c>
      <c r="N57" s="20" t="e">
        <f>SUM($M$10:M57)</f>
        <v>#N/A</v>
      </c>
      <c r="O57" s="20">
        <f t="shared" si="23"/>
        <v>108.59017016903078</v>
      </c>
      <c r="P57" s="20">
        <f t="shared" si="24"/>
        <v>122.39584703971568</v>
      </c>
      <c r="Q57" s="20">
        <f t="shared" si="6"/>
      </c>
      <c r="R57" s="20">
        <f t="shared" si="7"/>
      </c>
      <c r="S57" s="14"/>
      <c r="AL57" s="66" t="e">
        <f t="shared" si="9"/>
        <v>#N/A</v>
      </c>
    </row>
    <row r="58" spans="1:38" ht="12.75">
      <c r="A58" s="23">
        <v>49</v>
      </c>
      <c r="B58" s="24">
        <v>36892</v>
      </c>
      <c r="C58" s="67" t="e">
        <v>#N/A</v>
      </c>
      <c r="D58" s="68">
        <f t="shared" si="14"/>
      </c>
      <c r="E58" s="68">
        <f t="shared" si="15"/>
      </c>
      <c r="F58" s="69"/>
      <c r="G58" s="69"/>
      <c r="H58" s="69">
        <f t="shared" si="17"/>
        <v>10.033422815798637</v>
      </c>
      <c r="I58" s="68" t="e">
        <f t="shared" si="1"/>
        <v>#N/A</v>
      </c>
      <c r="J58" s="20">
        <f t="shared" si="2"/>
        <v>49</v>
      </c>
      <c r="K58" s="20" t="e">
        <f t="shared" si="10"/>
        <v>#N/A</v>
      </c>
      <c r="L58" s="20" t="e">
        <f>SUM($K$11:K58)</f>
        <v>#N/A</v>
      </c>
      <c r="M58" s="20" t="e">
        <f t="shared" si="5"/>
        <v>#N/A</v>
      </c>
      <c r="N58" s="20" t="e">
        <f>SUM($M$10:M58)</f>
        <v>#N/A</v>
      </c>
      <c r="O58" s="20">
        <f t="shared" si="23"/>
        <v>108.59017016903078</v>
      </c>
      <c r="P58" s="20">
        <f t="shared" si="24"/>
        <v>122.39584703971568</v>
      </c>
      <c r="Q58" s="20">
        <f t="shared" si="6"/>
      </c>
      <c r="R58" s="20">
        <f t="shared" si="7"/>
      </c>
      <c r="S58" s="14"/>
      <c r="AL58" s="66" t="e">
        <f t="shared" si="9"/>
        <v>#N/A</v>
      </c>
    </row>
    <row r="59" spans="1:38" ht="12.75">
      <c r="A59" s="23">
        <v>50</v>
      </c>
      <c r="B59" s="24">
        <v>36923</v>
      </c>
      <c r="C59" s="67" t="e">
        <v>#N/A</v>
      </c>
      <c r="D59" s="68">
        <f t="shared" si="14"/>
      </c>
      <c r="E59" s="68">
        <f t="shared" si="15"/>
      </c>
      <c r="F59" s="69"/>
      <c r="G59" s="69"/>
      <c r="H59" s="69">
        <f t="shared" si="17"/>
        <v>-4.112584837899441</v>
      </c>
      <c r="I59" s="68" t="e">
        <f t="shared" si="1"/>
        <v>#N/A</v>
      </c>
      <c r="J59" s="20">
        <f t="shared" si="2"/>
        <v>50</v>
      </c>
      <c r="K59" s="20" t="e">
        <f t="shared" si="10"/>
        <v>#N/A</v>
      </c>
      <c r="L59" s="20" t="e">
        <f>SUM($K$11:K59)</f>
        <v>#N/A</v>
      </c>
      <c r="M59" s="20" t="e">
        <f t="shared" si="5"/>
        <v>#N/A</v>
      </c>
      <c r="N59" s="20" t="e">
        <f>SUM($M$10:M59)</f>
        <v>#N/A</v>
      </c>
      <c r="O59" s="20">
        <f t="shared" si="23"/>
        <v>108.59017016903078</v>
      </c>
      <c r="P59" s="20">
        <f t="shared" si="24"/>
        <v>122.39584703971568</v>
      </c>
      <c r="Q59" s="20">
        <f t="shared" si="6"/>
      </c>
      <c r="R59" s="20">
        <f t="shared" si="7"/>
      </c>
      <c r="S59" s="14"/>
      <c r="AL59" s="66" t="e">
        <f t="shared" si="9"/>
        <v>#N/A</v>
      </c>
    </row>
    <row r="60" spans="1:38" ht="12.75">
      <c r="A60" s="23">
        <v>51</v>
      </c>
      <c r="B60" s="24">
        <v>36951</v>
      </c>
      <c r="C60" s="67" t="e">
        <v>#N/A</v>
      </c>
      <c r="D60" s="68">
        <f t="shared" si="14"/>
      </c>
      <c r="E60" s="68">
        <f t="shared" si="15"/>
      </c>
      <c r="F60" s="69"/>
      <c r="G60" s="69"/>
      <c r="H60" s="69">
        <f t="shared" si="17"/>
        <v>2.2735831929850074</v>
      </c>
      <c r="I60" s="68" t="e">
        <f t="shared" si="1"/>
        <v>#N/A</v>
      </c>
      <c r="J60" s="20">
        <f t="shared" si="2"/>
        <v>51</v>
      </c>
      <c r="K60" s="20" t="e">
        <f t="shared" si="10"/>
        <v>#N/A</v>
      </c>
      <c r="L60" s="20" t="e">
        <f>SUM($K$11:K60)</f>
        <v>#N/A</v>
      </c>
      <c r="M60" s="20" t="e">
        <f t="shared" si="5"/>
        <v>#N/A</v>
      </c>
      <c r="N60" s="20" t="e">
        <f>SUM($M$10:M60)</f>
        <v>#N/A</v>
      </c>
      <c r="O60" s="20">
        <f t="shared" si="23"/>
        <v>108.59017016903078</v>
      </c>
      <c r="P60" s="20">
        <f t="shared" si="24"/>
        <v>122.39584703971568</v>
      </c>
      <c r="Q60" s="20">
        <f t="shared" si="6"/>
      </c>
      <c r="R60" s="20">
        <f t="shared" si="7"/>
      </c>
      <c r="S60" s="14"/>
      <c r="AL60" s="66" t="e">
        <f t="shared" si="9"/>
        <v>#N/A</v>
      </c>
    </row>
    <row r="61" spans="1:38" ht="12.75">
      <c r="A61" s="23">
        <v>52</v>
      </c>
      <c r="B61" s="24">
        <v>36982</v>
      </c>
      <c r="C61" s="67" t="e">
        <v>#N/A</v>
      </c>
      <c r="D61" s="68">
        <f t="shared" si="14"/>
      </c>
      <c r="E61" s="68">
        <f t="shared" si="15"/>
      </c>
      <c r="F61" s="69"/>
      <c r="G61" s="69"/>
      <c r="H61" s="69">
        <f t="shared" si="17"/>
        <v>0.17610836949724923</v>
      </c>
      <c r="I61" s="68" t="e">
        <f t="shared" si="1"/>
        <v>#N/A</v>
      </c>
      <c r="J61" s="20">
        <f t="shared" si="2"/>
        <v>52</v>
      </c>
      <c r="K61" s="20" t="e">
        <f t="shared" si="10"/>
        <v>#N/A</v>
      </c>
      <c r="L61" s="20" t="e">
        <f>SUM($K$11:K61)</f>
        <v>#N/A</v>
      </c>
      <c r="M61" s="20" t="e">
        <f t="shared" si="5"/>
        <v>#N/A</v>
      </c>
      <c r="N61" s="20" t="e">
        <f>SUM($M$10:M61)</f>
        <v>#N/A</v>
      </c>
      <c r="O61" s="20">
        <f t="shared" si="23"/>
        <v>108.59017016903078</v>
      </c>
      <c r="P61" s="20">
        <f t="shared" si="24"/>
        <v>122.39584703971568</v>
      </c>
      <c r="Q61" s="20">
        <f t="shared" si="6"/>
      </c>
      <c r="R61" s="20">
        <f t="shared" si="7"/>
      </c>
      <c r="S61" s="14"/>
      <c r="AL61" s="66" t="e">
        <f t="shared" si="9"/>
        <v>#N/A</v>
      </c>
    </row>
    <row r="62" spans="1:38" ht="12.75">
      <c r="A62" s="23">
        <v>53</v>
      </c>
      <c r="B62" s="24">
        <v>37012</v>
      </c>
      <c r="C62" s="67" t="e">
        <v>#N/A</v>
      </c>
      <c r="D62" s="68">
        <f t="shared" si="14"/>
      </c>
      <c r="E62" s="68">
        <f t="shared" si="15"/>
      </c>
      <c r="F62" s="69"/>
      <c r="G62" s="69"/>
      <c r="H62" s="69">
        <f t="shared" si="17"/>
        <v>-0.3765019625966139</v>
      </c>
      <c r="I62" s="68" t="e">
        <f t="shared" si="1"/>
        <v>#N/A</v>
      </c>
      <c r="J62" s="20">
        <f t="shared" si="2"/>
        <v>53</v>
      </c>
      <c r="K62" s="20" t="e">
        <f t="shared" si="10"/>
        <v>#N/A</v>
      </c>
      <c r="L62" s="20" t="e">
        <f>SUM($K$11:K62)</f>
        <v>#N/A</v>
      </c>
      <c r="M62" s="20" t="e">
        <f t="shared" si="5"/>
        <v>#N/A</v>
      </c>
      <c r="N62" s="20" t="e">
        <f>SUM($M$10:M62)</f>
        <v>#N/A</v>
      </c>
      <c r="O62" s="20">
        <f t="shared" si="23"/>
        <v>108.59017016903078</v>
      </c>
      <c r="P62" s="20">
        <f t="shared" si="24"/>
        <v>122.39584703971568</v>
      </c>
      <c r="Q62" s="20">
        <f t="shared" si="6"/>
      </c>
      <c r="R62" s="20">
        <f t="shared" si="7"/>
      </c>
      <c r="S62" s="14"/>
      <c r="AL62" s="66" t="e">
        <f t="shared" si="9"/>
        <v>#N/A</v>
      </c>
    </row>
    <row r="63" spans="1:38" ht="12.75">
      <c r="A63" s="23">
        <v>54</v>
      </c>
      <c r="B63" s="24">
        <v>37043</v>
      </c>
      <c r="C63" s="67" t="e">
        <v>#N/A</v>
      </c>
      <c r="D63" s="68">
        <f t="shared" si="14"/>
      </c>
      <c r="E63" s="68">
        <f t="shared" si="15"/>
      </c>
      <c r="F63" s="69"/>
      <c r="G63" s="69"/>
      <c r="H63" s="69">
        <f t="shared" si="17"/>
        <v>-3.668960849819364</v>
      </c>
      <c r="I63" s="68" t="e">
        <f t="shared" si="1"/>
        <v>#N/A</v>
      </c>
      <c r="J63" s="20">
        <f t="shared" si="2"/>
        <v>54</v>
      </c>
      <c r="K63" s="20" t="e">
        <f t="shared" si="10"/>
        <v>#N/A</v>
      </c>
      <c r="L63" s="20" t="e">
        <f>SUM($K$11:K63)</f>
        <v>#N/A</v>
      </c>
      <c r="M63" s="20" t="e">
        <f t="shared" si="5"/>
        <v>#N/A</v>
      </c>
      <c r="N63" s="20" t="e">
        <f>SUM($M$10:M63)</f>
        <v>#N/A</v>
      </c>
      <c r="O63" s="20">
        <f t="shared" si="23"/>
        <v>108.59017016903078</v>
      </c>
      <c r="P63" s="20">
        <f t="shared" si="24"/>
        <v>122.39584703971568</v>
      </c>
      <c r="Q63" s="20">
        <f t="shared" si="6"/>
      </c>
      <c r="R63" s="20">
        <f t="shared" si="7"/>
      </c>
      <c r="S63" s="14"/>
      <c r="AL63" s="66" t="e">
        <f t="shared" si="9"/>
        <v>#N/A</v>
      </c>
    </row>
    <row r="64" spans="1:38" ht="12.75">
      <c r="A64" s="23">
        <v>55</v>
      </c>
      <c r="B64" s="24">
        <v>37073</v>
      </c>
      <c r="C64" s="67" t="e">
        <v>#N/A</v>
      </c>
      <c r="D64" s="68">
        <f t="shared" si="14"/>
      </c>
      <c r="E64" s="68">
        <f t="shared" si="15"/>
      </c>
      <c r="F64" s="69"/>
      <c r="G64" s="69"/>
      <c r="H64" s="69">
        <f t="shared" si="17"/>
        <v>0.03425379710901606</v>
      </c>
      <c r="I64" s="68" t="e">
        <f t="shared" si="1"/>
        <v>#N/A</v>
      </c>
      <c r="J64" s="20">
        <f t="shared" si="2"/>
        <v>55</v>
      </c>
      <c r="K64" s="20" t="e">
        <f t="shared" si="10"/>
        <v>#N/A</v>
      </c>
      <c r="L64" s="20" t="e">
        <f>SUM($K$11:K64)</f>
        <v>#N/A</v>
      </c>
      <c r="M64" s="20" t="e">
        <f t="shared" si="5"/>
        <v>#N/A</v>
      </c>
      <c r="N64" s="20" t="e">
        <f>SUM($M$10:M64)</f>
        <v>#N/A</v>
      </c>
      <c r="O64" s="20">
        <f t="shared" si="23"/>
        <v>108.59017016903078</v>
      </c>
      <c r="P64" s="20">
        <f t="shared" si="24"/>
        <v>122.39584703971568</v>
      </c>
      <c r="Q64" s="20">
        <f t="shared" si="6"/>
      </c>
      <c r="R64" s="20">
        <f t="shared" si="7"/>
      </c>
      <c r="S64" s="14"/>
      <c r="AL64" s="66" t="e">
        <f t="shared" si="9"/>
        <v>#N/A</v>
      </c>
    </row>
    <row r="65" spans="1:38" ht="12.75">
      <c r="A65" s="23">
        <v>56</v>
      </c>
      <c r="B65" s="24">
        <v>37104</v>
      </c>
      <c r="C65" s="67" t="e">
        <v>#N/A</v>
      </c>
      <c r="D65" s="68">
        <f t="shared" si="14"/>
      </c>
      <c r="E65" s="68">
        <f t="shared" si="15"/>
      </c>
      <c r="F65" s="69"/>
      <c r="G65" s="69"/>
      <c r="H65" s="69">
        <f t="shared" si="17"/>
        <v>-1.1242882864588715</v>
      </c>
      <c r="I65" s="68" t="e">
        <f t="shared" si="1"/>
        <v>#N/A</v>
      </c>
      <c r="J65" s="20">
        <f t="shared" si="2"/>
        <v>56</v>
      </c>
      <c r="K65" s="20" t="e">
        <f t="shared" si="10"/>
        <v>#N/A</v>
      </c>
      <c r="L65" s="20" t="e">
        <f>SUM($K$11:K65)</f>
        <v>#N/A</v>
      </c>
      <c r="M65" s="20" t="e">
        <f t="shared" si="5"/>
        <v>#N/A</v>
      </c>
      <c r="N65" s="20" t="e">
        <f>SUM($M$10:M65)</f>
        <v>#N/A</v>
      </c>
      <c r="O65" s="20">
        <f t="shared" si="23"/>
        <v>108.59017016903078</v>
      </c>
      <c r="P65" s="20">
        <f t="shared" si="24"/>
        <v>122.39584703971568</v>
      </c>
      <c r="Q65" s="20">
        <f t="shared" si="6"/>
      </c>
      <c r="R65" s="20">
        <f t="shared" si="7"/>
      </c>
      <c r="S65" s="14"/>
      <c r="AL65" s="66" t="e">
        <f t="shared" si="9"/>
        <v>#N/A</v>
      </c>
    </row>
    <row r="66" spans="1:38" ht="12.75">
      <c r="A66" s="23">
        <v>57</v>
      </c>
      <c r="B66" s="24">
        <v>37135</v>
      </c>
      <c r="C66" s="67" t="e">
        <v>#N/A</v>
      </c>
      <c r="D66" s="68">
        <f t="shared" si="14"/>
      </c>
      <c r="E66" s="68">
        <f t="shared" si="15"/>
      </c>
      <c r="F66" s="69"/>
      <c r="G66" s="69"/>
      <c r="H66" s="69">
        <f t="shared" si="17"/>
        <v>-3.0078339239088483</v>
      </c>
      <c r="I66" s="68" t="e">
        <f t="shared" si="1"/>
        <v>#N/A</v>
      </c>
      <c r="J66" s="20">
        <f t="shared" si="2"/>
        <v>57</v>
      </c>
      <c r="K66" s="20" t="e">
        <f t="shared" si="10"/>
        <v>#N/A</v>
      </c>
      <c r="L66" s="20" t="e">
        <f>SUM($K$11:K66)</f>
        <v>#N/A</v>
      </c>
      <c r="M66" s="20" t="e">
        <f t="shared" si="5"/>
        <v>#N/A</v>
      </c>
      <c r="N66" s="20" t="e">
        <f>SUM($M$10:M66)</f>
        <v>#N/A</v>
      </c>
      <c r="O66" s="20">
        <f t="shared" si="23"/>
        <v>108.59017016903078</v>
      </c>
      <c r="P66" s="20">
        <f t="shared" si="24"/>
        <v>122.39584703971568</v>
      </c>
      <c r="Q66" s="20">
        <f t="shared" si="6"/>
      </c>
      <c r="R66" s="20">
        <f t="shared" si="7"/>
      </c>
      <c r="S66" s="14"/>
      <c r="AL66" s="66" t="e">
        <f t="shared" si="9"/>
        <v>#N/A</v>
      </c>
    </row>
    <row r="67" spans="1:38" ht="12.75">
      <c r="A67" s="23">
        <v>58</v>
      </c>
      <c r="B67" s="24">
        <v>37165</v>
      </c>
      <c r="C67" s="67" t="e">
        <v>#N/A</v>
      </c>
      <c r="D67" s="68">
        <f t="shared" si="14"/>
      </c>
      <c r="E67" s="68">
        <f t="shared" si="15"/>
      </c>
      <c r="F67" s="69"/>
      <c r="G67" s="69"/>
      <c r="H67" s="69">
        <f t="shared" si="17"/>
        <v>-0.07273859495250494</v>
      </c>
      <c r="I67" s="68" t="e">
        <f t="shared" si="1"/>
        <v>#N/A</v>
      </c>
      <c r="J67" s="20">
        <f t="shared" si="2"/>
        <v>58</v>
      </c>
      <c r="K67" s="20" t="e">
        <f t="shared" si="10"/>
        <v>#N/A</v>
      </c>
      <c r="L67" s="20" t="e">
        <f>SUM($K$11:K67)</f>
        <v>#N/A</v>
      </c>
      <c r="M67" s="20" t="e">
        <f t="shared" si="5"/>
        <v>#N/A</v>
      </c>
      <c r="N67" s="20" t="e">
        <f>SUM($M$10:M67)</f>
        <v>#N/A</v>
      </c>
      <c r="O67" s="20">
        <f t="shared" si="23"/>
        <v>108.59017016903078</v>
      </c>
      <c r="P67" s="20">
        <f t="shared" si="24"/>
        <v>122.39584703971568</v>
      </c>
      <c r="Q67" s="20">
        <f t="shared" si="6"/>
      </c>
      <c r="R67" s="20">
        <f t="shared" si="7"/>
      </c>
      <c r="S67" s="14"/>
      <c r="AL67" s="66" t="e">
        <f t="shared" si="9"/>
        <v>#N/A</v>
      </c>
    </row>
    <row r="68" spans="1:38" ht="12.75">
      <c r="A68" s="23">
        <v>59</v>
      </c>
      <c r="B68" s="24">
        <v>37196</v>
      </c>
      <c r="C68" s="67" t="e">
        <v>#N/A</v>
      </c>
      <c r="D68" s="68">
        <f t="shared" si="14"/>
      </c>
      <c r="E68" s="68">
        <f t="shared" si="15"/>
      </c>
      <c r="F68" s="69"/>
      <c r="G68" s="69"/>
      <c r="H68" s="69">
        <f t="shared" si="17"/>
        <v>-2.4108629928745846</v>
      </c>
      <c r="I68" s="68" t="e">
        <f t="shared" si="1"/>
        <v>#N/A</v>
      </c>
      <c r="J68" s="20">
        <f t="shared" si="2"/>
        <v>59</v>
      </c>
      <c r="K68" s="20" t="e">
        <f t="shared" si="10"/>
        <v>#N/A</v>
      </c>
      <c r="L68" s="20" t="e">
        <f>SUM($K$11:K68)</f>
        <v>#N/A</v>
      </c>
      <c r="M68" s="20" t="e">
        <f t="shared" si="5"/>
        <v>#N/A</v>
      </c>
      <c r="N68" s="20" t="e">
        <f>SUM($M$10:M68)</f>
        <v>#N/A</v>
      </c>
      <c r="O68" s="20">
        <f t="shared" si="23"/>
        <v>108.59017016903078</v>
      </c>
      <c r="P68" s="20">
        <f t="shared" si="24"/>
        <v>122.39584703971568</v>
      </c>
      <c r="Q68" s="20">
        <f t="shared" si="6"/>
      </c>
      <c r="R68" s="20">
        <f t="shared" si="7"/>
      </c>
      <c r="S68" s="14"/>
      <c r="AL68" s="66" t="e">
        <f t="shared" si="9"/>
        <v>#N/A</v>
      </c>
    </row>
    <row r="69" spans="1:38" ht="12.75">
      <c r="A69" s="23">
        <v>60</v>
      </c>
      <c r="B69" s="24">
        <v>37226</v>
      </c>
      <c r="C69" s="67" t="e">
        <v>#N/A</v>
      </c>
      <c r="D69" s="68">
        <f t="shared" si="14"/>
      </c>
      <c r="E69" s="68">
        <f t="shared" si="15"/>
      </c>
      <c r="F69" s="69"/>
      <c r="G69" s="69"/>
      <c r="H69" s="69">
        <f t="shared" si="17"/>
        <v>2.2564032731203194</v>
      </c>
      <c r="I69" s="68" t="e">
        <f t="shared" si="1"/>
        <v>#N/A</v>
      </c>
      <c r="J69" s="20">
        <f t="shared" si="2"/>
        <v>60</v>
      </c>
      <c r="K69" s="20" t="e">
        <f t="shared" si="10"/>
        <v>#N/A</v>
      </c>
      <c r="L69" s="20" t="e">
        <f>SUM($K$11:K69)</f>
        <v>#N/A</v>
      </c>
      <c r="M69" s="20" t="e">
        <f t="shared" si="5"/>
        <v>#N/A</v>
      </c>
      <c r="N69" s="20" t="e">
        <f>SUM($M$10:M69)</f>
        <v>#N/A</v>
      </c>
      <c r="O69" s="20">
        <f t="shared" si="23"/>
        <v>108.59017016903078</v>
      </c>
      <c r="P69" s="20">
        <f t="shared" si="24"/>
        <v>122.39584703971568</v>
      </c>
      <c r="Q69" s="20">
        <f t="shared" si="6"/>
      </c>
      <c r="R69" s="20">
        <f t="shared" si="7"/>
      </c>
      <c r="S69" s="14"/>
      <c r="AL69" s="66" t="e">
        <f t="shared" si="9"/>
        <v>#N/A</v>
      </c>
    </row>
    <row r="70" spans="1:38" ht="12.75">
      <c r="A70" s="30"/>
      <c r="B70" s="31"/>
      <c r="C70" s="71"/>
      <c r="D70" s="72"/>
      <c r="E70" s="69"/>
      <c r="F70" s="69"/>
      <c r="G70" s="69"/>
      <c r="H70" s="69"/>
      <c r="I70" s="38"/>
      <c r="J70" s="20"/>
      <c r="K70" s="20"/>
      <c r="L70" s="20"/>
      <c r="M70" s="20"/>
      <c r="N70" s="20"/>
      <c r="O70" s="20"/>
      <c r="P70" s="20"/>
      <c r="Q70" s="20"/>
      <c r="R70" s="20"/>
      <c r="S70" s="20"/>
      <c r="AL70" s="66">
        <f t="shared" si="9"/>
        <v>0</v>
      </c>
    </row>
    <row r="71" spans="1:38" ht="12.75">
      <c r="A71" s="30"/>
      <c r="B71" s="31"/>
      <c r="C71" s="71"/>
      <c r="D71" s="72"/>
      <c r="E71" s="69"/>
      <c r="F71" s="69"/>
      <c r="G71" s="69"/>
      <c r="H71" s="69"/>
      <c r="I71" s="38"/>
      <c r="J71" s="20"/>
      <c r="K71" s="20"/>
      <c r="L71" s="20"/>
      <c r="M71" s="20"/>
      <c r="N71" s="20"/>
      <c r="O71" s="20"/>
      <c r="P71" s="20"/>
      <c r="Q71" s="20"/>
      <c r="R71" s="20"/>
      <c r="S71" s="20"/>
      <c r="AL71" s="66">
        <f t="shared" si="9"/>
        <v>0</v>
      </c>
    </row>
    <row r="72" spans="1:38" ht="12.75">
      <c r="A72" s="30"/>
      <c r="B72" s="31"/>
      <c r="C72" s="71"/>
      <c r="D72" s="72"/>
      <c r="E72" s="69"/>
      <c r="F72" s="69"/>
      <c r="G72" s="69"/>
      <c r="H72" s="69"/>
      <c r="I72" s="38"/>
      <c r="J72" s="20"/>
      <c r="K72" s="20"/>
      <c r="L72" s="20"/>
      <c r="M72" s="20"/>
      <c r="N72" s="20"/>
      <c r="O72" s="20"/>
      <c r="P72" s="20"/>
      <c r="Q72" s="20"/>
      <c r="R72" s="20"/>
      <c r="S72" s="20"/>
      <c r="AL72" s="66">
        <f t="shared" si="9"/>
        <v>0</v>
      </c>
    </row>
    <row r="73" spans="1:38" ht="12.75">
      <c r="A73" s="30"/>
      <c r="B73" s="31"/>
      <c r="C73" s="73"/>
      <c r="D73" s="74"/>
      <c r="E73" s="75"/>
      <c r="F73" s="75"/>
      <c r="G73" s="75"/>
      <c r="H73" s="75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AL73" s="66">
        <f t="shared" si="9"/>
        <v>0</v>
      </c>
    </row>
    <row r="74" spans="1:38" ht="12.75">
      <c r="A74" s="30"/>
      <c r="B74" s="33"/>
      <c r="C74" s="73"/>
      <c r="D74" s="74"/>
      <c r="E74" s="75"/>
      <c r="F74" s="75"/>
      <c r="G74" s="75"/>
      <c r="H74" s="75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AL74" s="66">
        <f t="shared" si="9"/>
        <v>0</v>
      </c>
    </row>
    <row r="75" spans="1:38" ht="12.75">
      <c r="A75" s="30"/>
      <c r="B75" s="33"/>
      <c r="C75" s="73"/>
      <c r="D75" s="74"/>
      <c r="E75" s="75"/>
      <c r="F75" s="75"/>
      <c r="G75" s="75"/>
      <c r="H75" s="75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AL75" s="66">
        <f aca="true" t="shared" si="25" ref="AL75:AL108">C75*1000</f>
        <v>0</v>
      </c>
    </row>
    <row r="76" spans="1:38" ht="12.75">
      <c r="A76" s="30"/>
      <c r="B76" s="33"/>
      <c r="C76" s="32"/>
      <c r="D76" s="30"/>
      <c r="E76" s="6"/>
      <c r="F76" s="6"/>
      <c r="G76" s="6"/>
      <c r="H76" s="25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AL76" s="66">
        <f t="shared" si="25"/>
        <v>0</v>
      </c>
    </row>
    <row r="77" spans="1:38" ht="12.75">
      <c r="A77" s="30"/>
      <c r="B77" s="33"/>
      <c r="C77" s="32"/>
      <c r="D77" s="30"/>
      <c r="E77" s="6"/>
      <c r="F77" s="6"/>
      <c r="G77" s="6"/>
      <c r="H77" s="25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AL77" s="66">
        <f t="shared" si="25"/>
        <v>0</v>
      </c>
    </row>
    <row r="78" spans="1:38" ht="12.75">
      <c r="A78" s="30"/>
      <c r="B78" s="33"/>
      <c r="C78" s="32"/>
      <c r="D78" s="30"/>
      <c r="E78" s="6"/>
      <c r="F78" s="6"/>
      <c r="G78" s="6"/>
      <c r="H78" s="25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AL78" s="66">
        <f t="shared" si="25"/>
        <v>0</v>
      </c>
    </row>
    <row r="79" spans="1:38" ht="12.75">
      <c r="A79" s="30"/>
      <c r="B79" s="33"/>
      <c r="C79" s="32"/>
      <c r="D79" s="33"/>
      <c r="H79" s="25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AL79" s="66">
        <f t="shared" si="25"/>
        <v>0</v>
      </c>
    </row>
    <row r="80" spans="1:38" ht="12.75">
      <c r="A80" s="30"/>
      <c r="B80" s="33"/>
      <c r="C80" s="32"/>
      <c r="D80" s="33"/>
      <c r="H80" s="25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AL80" s="66">
        <f t="shared" si="25"/>
        <v>0</v>
      </c>
    </row>
    <row r="81" spans="1:38" ht="12.75">
      <c r="A81" s="30"/>
      <c r="B81" s="33"/>
      <c r="C81" s="32"/>
      <c r="D81" s="33"/>
      <c r="H81" s="25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AL81" s="66">
        <f t="shared" si="25"/>
        <v>0</v>
      </c>
    </row>
    <row r="82" spans="1:38" ht="12.75">
      <c r="A82" s="33"/>
      <c r="B82" s="34"/>
      <c r="C82" s="33"/>
      <c r="D82" s="33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AL82" s="66">
        <f t="shared" si="25"/>
        <v>0</v>
      </c>
    </row>
    <row r="83" spans="1:38" ht="12.75">
      <c r="A83" s="33"/>
      <c r="B83" s="34"/>
      <c r="C83" s="33"/>
      <c r="D83" s="33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AL83" s="66">
        <f t="shared" si="25"/>
        <v>0</v>
      </c>
    </row>
    <row r="84" spans="1:38" ht="12.75">
      <c r="A84" s="33"/>
      <c r="B84" s="34"/>
      <c r="C84" s="33"/>
      <c r="D84" s="33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AL84" s="66">
        <f t="shared" si="25"/>
        <v>0</v>
      </c>
    </row>
    <row r="85" spans="1:38" ht="12.75">
      <c r="A85" s="33"/>
      <c r="B85" s="34"/>
      <c r="C85" s="33"/>
      <c r="D85" s="33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AL85" s="66">
        <f t="shared" si="25"/>
        <v>0</v>
      </c>
    </row>
    <row r="86" spans="1:38" ht="12.75">
      <c r="A86" s="33"/>
      <c r="B86" s="34"/>
      <c r="C86" s="33"/>
      <c r="D86" s="33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AL86" s="66">
        <f t="shared" si="25"/>
        <v>0</v>
      </c>
    </row>
    <row r="87" spans="1:38" ht="12.75">
      <c r="A87" s="33"/>
      <c r="B87" s="34"/>
      <c r="C87" s="36"/>
      <c r="D87" s="33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AL87" s="66">
        <f t="shared" si="25"/>
        <v>0</v>
      </c>
    </row>
    <row r="88" spans="1:38" ht="12.75">
      <c r="A88" s="33"/>
      <c r="B88" s="34"/>
      <c r="C88" s="36"/>
      <c r="D88" s="33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AL88" s="66">
        <f t="shared" si="25"/>
        <v>0</v>
      </c>
    </row>
    <row r="89" spans="1:38" ht="12.75">
      <c r="A89" s="33"/>
      <c r="B89" s="34"/>
      <c r="C89" s="36"/>
      <c r="D89" s="33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AL89" s="66">
        <f t="shared" si="25"/>
        <v>0</v>
      </c>
    </row>
    <row r="90" spans="1:38" ht="12.75">
      <c r="A90" s="33"/>
      <c r="B90" s="34"/>
      <c r="C90" s="36"/>
      <c r="D90" s="33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AL90" s="66">
        <f t="shared" si="25"/>
        <v>0</v>
      </c>
    </row>
    <row r="91" spans="1:38" ht="12.75">
      <c r="A91" s="33"/>
      <c r="B91" s="33"/>
      <c r="C91" s="30"/>
      <c r="D91" s="33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AL91" s="66">
        <f t="shared" si="25"/>
        <v>0</v>
      </c>
    </row>
    <row r="92" spans="3:38" ht="12.75">
      <c r="C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AL92" s="66">
        <f t="shared" si="25"/>
        <v>0</v>
      </c>
    </row>
    <row r="93" spans="3:38" ht="12.75">
      <c r="C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AL93" s="66">
        <f t="shared" si="25"/>
        <v>0</v>
      </c>
    </row>
    <row r="94" spans="3:38" ht="12.75">
      <c r="C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AL94" s="66">
        <f t="shared" si="25"/>
        <v>0</v>
      </c>
    </row>
    <row r="95" spans="3:38" ht="12.75">
      <c r="C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AL95" s="66">
        <f t="shared" si="25"/>
        <v>0</v>
      </c>
    </row>
    <row r="96" spans="3:38" ht="12.75">
      <c r="C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AL96" s="66">
        <f t="shared" si="25"/>
        <v>0</v>
      </c>
    </row>
    <row r="97" spans="3:38" ht="12.75">
      <c r="C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AL97" s="66">
        <f t="shared" si="25"/>
        <v>0</v>
      </c>
    </row>
    <row r="98" spans="3:38" ht="12.75">
      <c r="C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AL98" s="66">
        <f t="shared" si="25"/>
        <v>0</v>
      </c>
    </row>
    <row r="99" spans="3:38" ht="12.75">
      <c r="C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AL99" s="66">
        <f t="shared" si="25"/>
        <v>0</v>
      </c>
    </row>
    <row r="100" spans="3:38" ht="12.75">
      <c r="C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AL100" s="66">
        <f t="shared" si="25"/>
        <v>0</v>
      </c>
    </row>
    <row r="101" spans="3:38" ht="12.75">
      <c r="C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AL101" s="66">
        <f t="shared" si="25"/>
        <v>0</v>
      </c>
    </row>
    <row r="102" spans="3:38" ht="12.75">
      <c r="C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AL102" s="66">
        <f t="shared" si="25"/>
        <v>0</v>
      </c>
    </row>
    <row r="103" ht="12.75">
      <c r="AL103" s="66">
        <f t="shared" si="25"/>
        <v>0</v>
      </c>
    </row>
    <row r="104" ht="12.75">
      <c r="AL104" s="66">
        <f t="shared" si="25"/>
        <v>0</v>
      </c>
    </row>
    <row r="105" ht="12.75">
      <c r="AL105" s="66">
        <f t="shared" si="25"/>
        <v>0</v>
      </c>
    </row>
    <row r="106" ht="12.75">
      <c r="AL106" s="66">
        <f t="shared" si="25"/>
        <v>0</v>
      </c>
    </row>
    <row r="107" ht="12.75">
      <c r="AL107" s="66">
        <f t="shared" si="25"/>
        <v>0</v>
      </c>
    </row>
    <row r="108" ht="12.75">
      <c r="AL108" s="66">
        <f t="shared" si="25"/>
        <v>0</v>
      </c>
    </row>
  </sheetData>
  <mergeCells count="2">
    <mergeCell ref="X31:AA31"/>
    <mergeCell ref="V1:AH1"/>
  </mergeCells>
  <printOptions horizontalCentered="1" verticalCentered="1"/>
  <pageMargins left="0.5" right="0.5" top="0.25" bottom="0.5" header="0.32" footer="0.19"/>
  <pageSetup fitToHeight="1" fitToWidth="1" horizontalDpi="300" verticalDpi="300" orientation="landscape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Everette Gardner</dc:creator>
  <cp:keywords/>
  <dc:description/>
  <cp:lastModifiedBy>Everette S. Gardner, Jr.</cp:lastModifiedBy>
  <cp:lastPrinted>2000-09-18T23:54:37Z</cp:lastPrinted>
  <dcterms:created xsi:type="dcterms:W3CDTF">2000-05-25T16:22:07Z</dcterms:created>
  <dcterms:modified xsi:type="dcterms:W3CDTF">2002-08-20T20:48:01Z</dcterms:modified>
  <cp:category/>
  <cp:version/>
  <cp:contentType/>
  <cp:contentStatus/>
</cp:coreProperties>
</file>