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6660" activeTab="0"/>
  </bookViews>
  <sheets>
    <sheet name="DINA" sheetId="1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z">#REF!</definedName>
    <definedName name="__123Graph_A" hidden="1">'DINA'!$C$12:$C$19</definedName>
    <definedName name="__123Graph_ASIZE" hidden="1">'DINA'!$C$12:$C$19</definedName>
    <definedName name="__123Graph_ASIZE1" hidden="1">'DINA'!$C$16:$C$19</definedName>
    <definedName name="__123Graph_LBL_A" hidden="1">'DINA'!$C$12:$C$19</definedName>
    <definedName name="__123Graph_LBL_ASIZE" hidden="1">'DINA'!$C$12:$C$19</definedName>
    <definedName name="__123Graph_LBL_ASIZE1" hidden="1">'DINA'!$C$16:$C$19</definedName>
    <definedName name="__123Graph_X" hidden="1">'DINA'!$D$12:$D$19</definedName>
    <definedName name="__123Graph_XSIZE" hidden="1">'DINA'!$D$12:$D$19</definedName>
    <definedName name="__123Graph_XSIZE1" hidden="1">'DINA'!$D$16:$D$19</definedName>
    <definedName name="_Regression_Int" localSheetId="0" hidden="1">1</definedName>
    <definedName name="_Table2_In2" hidden="1">'DINA'!$D$6</definedName>
    <definedName name="_xlnm.Print_Area" localSheetId="0">'DINA'!$A$1:$G$19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<sst xmlns="http://schemas.openxmlformats.org/spreadsheetml/2006/main" count="22" uniqueCount="20">
  <si>
    <t>PERCENTSIZE</t>
  </si>
  <si>
    <t>INPUT:</t>
  </si>
  <si>
    <t>Population size:</t>
  </si>
  <si>
    <t>p(1-p)</t>
  </si>
  <si>
    <t>Initial estimate of population defect rate:</t>
  </si>
  <si>
    <t>Half-width of confidence interval (CI):</t>
  </si>
  <si>
    <t>N-1</t>
  </si>
  <si>
    <t>OUTPUT:</t>
  </si>
  <si>
    <t>Probability that CI</t>
  </si>
  <si>
    <t>AREA</t>
  </si>
  <si>
    <t>HALF-</t>
  </si>
  <si>
    <t>includes the true</t>
  </si>
  <si>
    <t>Recommended</t>
  </si>
  <si>
    <t>ABOVE</t>
  </si>
  <si>
    <t>WIDTH/</t>
  </si>
  <si>
    <t>population defect rate</t>
  </si>
  <si>
    <t>sample size</t>
  </si>
  <si>
    <t>Z</t>
  </si>
  <si>
    <t>SCRATCH</t>
  </si>
  <si>
    <t>Sample size calculator for binomial distribution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</si>
</sst>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_)"/>
    <numFmt numFmtId="166" formatCode="0.000_)"/>
    <numFmt numFmtId="167" formatCode="0.0%"/>
  </numFmts>
  <fonts count="4">
    <font>
      <sz val="10"/>
      <name val="Courier"/>
      <family val="0"/>
    </font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Font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37" fontId="2" fillId="2" borderId="1" xfId="0" applyNumberFormat="1" applyFont="1" applyFill="1" applyBorder="1" applyAlignment="1" applyProtection="1">
      <alignment/>
      <protection locked="0"/>
    </xf>
    <xf numFmtId="10" fontId="2" fillId="2" borderId="1" xfId="0" applyNumberFormat="1" applyFont="1" applyFill="1" applyBorder="1" applyAlignment="1" applyProtection="1">
      <alignment/>
      <protection locked="0"/>
    </xf>
    <xf numFmtId="167" fontId="1" fillId="0" borderId="0" xfId="19" applyNumberFormat="1" applyFont="1" applyAlignment="1" applyProtection="1">
      <alignment/>
      <protection locked="0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19"/>
  <sheetViews>
    <sheetView showGridLines="0" tabSelected="1" workbookViewId="0" topLeftCell="A1">
      <selection activeCell="D5" sqref="D5"/>
    </sheetView>
  </sheetViews>
  <sheetFormatPr defaultColWidth="9.75390625" defaultRowHeight="12.75"/>
  <cols>
    <col min="4" max="4" width="11.625" style="0" bestFit="1" customWidth="1"/>
  </cols>
  <sheetData>
    <row r="1" spans="1:10" ht="12.75">
      <c r="A1" s="10" t="s">
        <v>0</v>
      </c>
      <c r="B1" s="1"/>
      <c r="C1" s="1" t="s">
        <v>19</v>
      </c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2</v>
      </c>
      <c r="B4" s="1"/>
      <c r="C4" s="1"/>
      <c r="D4" s="7">
        <v>2000</v>
      </c>
      <c r="E4" s="1"/>
      <c r="G4" s="1"/>
      <c r="H4" s="1"/>
      <c r="I4" s="1"/>
      <c r="J4" s="1"/>
    </row>
    <row r="5" spans="1:10" ht="12.75">
      <c r="A5" s="2" t="s">
        <v>4</v>
      </c>
      <c r="B5" s="1"/>
      <c r="C5" s="1"/>
      <c r="D5" s="8">
        <v>0.01</v>
      </c>
      <c r="E5" s="1"/>
      <c r="F5" s="1" t="s">
        <v>3</v>
      </c>
      <c r="G5" s="1">
        <f>$D$5*(1-$D$5)</f>
        <v>0.0099</v>
      </c>
      <c r="J5" s="1"/>
    </row>
    <row r="6" spans="1:10" ht="12.75">
      <c r="A6" s="2" t="s">
        <v>5</v>
      </c>
      <c r="B6" s="1"/>
      <c r="C6" s="1"/>
      <c r="D6" s="8">
        <v>0.005</v>
      </c>
      <c r="E6" s="1"/>
      <c r="F6" s="1" t="s">
        <v>6</v>
      </c>
      <c r="G6" s="1">
        <f>$D$4-1</f>
        <v>1999</v>
      </c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2" t="s">
        <v>7</v>
      </c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2" t="s">
        <v>8</v>
      </c>
      <c r="B9" s="1"/>
      <c r="C9" s="1"/>
      <c r="D9" s="1"/>
      <c r="E9" s="3" t="s">
        <v>9</v>
      </c>
      <c r="F9" s="1"/>
      <c r="G9" s="1"/>
      <c r="H9" s="3" t="s">
        <v>10</v>
      </c>
      <c r="J9" s="1"/>
    </row>
    <row r="10" spans="1:10" ht="12.75">
      <c r="A10" s="2" t="s">
        <v>11</v>
      </c>
      <c r="B10" s="1"/>
      <c r="C10" s="2" t="s">
        <v>12</v>
      </c>
      <c r="D10" s="1"/>
      <c r="E10" s="3" t="s">
        <v>13</v>
      </c>
      <c r="F10" s="4"/>
      <c r="G10" s="1"/>
      <c r="H10" s="3" t="s">
        <v>14</v>
      </c>
      <c r="J10" s="1"/>
    </row>
    <row r="11" spans="1:10" ht="12.75">
      <c r="A11" s="2" t="s">
        <v>15</v>
      </c>
      <c r="B11" s="1"/>
      <c r="C11" s="2" t="s">
        <v>16</v>
      </c>
      <c r="D11" s="1"/>
      <c r="E11" s="3" t="s">
        <v>17</v>
      </c>
      <c r="F11" s="3" t="s">
        <v>18</v>
      </c>
      <c r="G11" s="3" t="s">
        <v>17</v>
      </c>
      <c r="H11" s="3" t="s">
        <v>17</v>
      </c>
      <c r="J11" s="1"/>
    </row>
    <row r="12" spans="1:10" ht="12.75">
      <c r="A12" s="9">
        <v>0.5</v>
      </c>
      <c r="B12" s="1"/>
      <c r="C12" s="5">
        <f>ROUND(($D$4*$G$5)/(($G$6*H12)+$G$5)+0.51,0)</f>
        <v>166</v>
      </c>
      <c r="D12" s="6">
        <f>A12</f>
        <v>0.5</v>
      </c>
      <c r="E12" s="6">
        <f aca="true" t="shared" si="0" ref="E12:E19">(1-D12)/2</f>
        <v>0.25</v>
      </c>
      <c r="F12" s="4">
        <f aca="true" t="shared" si="1" ref="F12:F19">SQRT(LN(1/(E12^2)))</f>
        <v>1.6651092223153954</v>
      </c>
      <c r="G12" s="4">
        <f aca="true" t="shared" si="2" ref="G12:G19">F12-((2.515517+0.802853*F12+0.010328*F12^2)/(1+1.432788*F12+0.189269*F12^2+0.001308*F12^3))</f>
        <v>0.6741891400433162</v>
      </c>
      <c r="H12" s="4">
        <f>($D$6/G12)^2</f>
        <v>5.500174947281261E-05</v>
      </c>
      <c r="J12" s="1"/>
    </row>
    <row r="13" spans="1:10" ht="12.75">
      <c r="A13" s="9">
        <v>0.6</v>
      </c>
      <c r="B13" s="1"/>
      <c r="C13" s="5">
        <f>ROUND(($D$4*$G$5)/(($G$6*H13)+$G$5)+0.51,0)</f>
        <v>247</v>
      </c>
      <c r="D13" s="6">
        <f>A13</f>
        <v>0.6</v>
      </c>
      <c r="E13" s="6">
        <f t="shared" si="0"/>
        <v>0.2</v>
      </c>
      <c r="F13" s="4">
        <f t="shared" si="1"/>
        <v>1.7941225779941015</v>
      </c>
      <c r="G13" s="4">
        <f t="shared" si="2"/>
        <v>0.8414567173547837</v>
      </c>
      <c r="H13" s="4">
        <f>($D$6/G13)^2</f>
        <v>3.530827050546765E-05</v>
      </c>
      <c r="J13" s="1"/>
    </row>
    <row r="14" spans="1:10" ht="12.75">
      <c r="A14" s="9">
        <v>0.7</v>
      </c>
      <c r="B14" s="1"/>
      <c r="C14" s="5">
        <f>ROUND(($D$4*$G$5)/(($G$6*H14)+$G$5)+0.51,0)</f>
        <v>351</v>
      </c>
      <c r="D14" s="6">
        <f>A14</f>
        <v>0.7</v>
      </c>
      <c r="E14" s="6">
        <f t="shared" si="0"/>
        <v>0.15000000000000002</v>
      </c>
      <c r="F14" s="4">
        <f t="shared" si="1"/>
        <v>1.9478808920906234</v>
      </c>
      <c r="G14" s="4">
        <f t="shared" si="2"/>
        <v>1.036431485189561</v>
      </c>
      <c r="H14" s="4">
        <f>($D$6/G14)^2</f>
        <v>2.327334531003635E-05</v>
      </c>
      <c r="J14" s="1"/>
    </row>
    <row r="15" spans="1:10" ht="12.75">
      <c r="A15" s="9">
        <v>0.8</v>
      </c>
      <c r="B15" s="1"/>
      <c r="C15" s="5">
        <f>ROUND(($D$4*$G$5)/(($G$6*H15)+$G$5)+0.51,0)</f>
        <v>492</v>
      </c>
      <c r="D15" s="6">
        <f>A15</f>
        <v>0.8</v>
      </c>
      <c r="E15" s="6">
        <f t="shared" si="0"/>
        <v>0.09999999999999998</v>
      </c>
      <c r="F15" s="4">
        <f t="shared" si="1"/>
        <v>2.145966026289347</v>
      </c>
      <c r="G15" s="4">
        <f t="shared" si="2"/>
        <v>1.281728756502709</v>
      </c>
      <c r="H15" s="4">
        <f>($D$6/G15)^2</f>
        <v>1.5217655645980645E-05</v>
      </c>
      <c r="J15" s="1"/>
    </row>
    <row r="16" spans="1:10" ht="12.75">
      <c r="A16" s="9">
        <v>0.9</v>
      </c>
      <c r="B16" s="1"/>
      <c r="C16" s="5">
        <f>ROUND(($D$4*$G$5)/(($G$6*H16)+$G$5)+0.51,0)</f>
        <v>699</v>
      </c>
      <c r="D16" s="6">
        <f>A16</f>
        <v>0.9</v>
      </c>
      <c r="E16" s="6">
        <f t="shared" si="0"/>
        <v>0.04999999999999999</v>
      </c>
      <c r="F16" s="4">
        <f t="shared" si="1"/>
        <v>2.4477468306808166</v>
      </c>
      <c r="G16" s="4">
        <f t="shared" si="2"/>
        <v>1.6452114401438158</v>
      </c>
      <c r="H16" s="4">
        <f>($D$6/G16)^2</f>
        <v>9.236268876595851E-06</v>
      </c>
      <c r="J16" s="1"/>
    </row>
    <row r="17" spans="1:10" ht="12.75">
      <c r="A17" s="9">
        <v>0.95</v>
      </c>
      <c r="B17" s="1"/>
      <c r="C17" s="5">
        <f>ROUND(($D$4*$G$5)/(($G$6*H17)+$G$5)+0.51,0)</f>
        <v>865</v>
      </c>
      <c r="D17" s="6">
        <f>A17</f>
        <v>0.95</v>
      </c>
      <c r="E17" s="6">
        <f t="shared" si="0"/>
        <v>0.025000000000000022</v>
      </c>
      <c r="F17" s="4">
        <f t="shared" si="1"/>
        <v>2.7162030314812387</v>
      </c>
      <c r="G17" s="4">
        <f t="shared" si="2"/>
        <v>1.9603949169253396</v>
      </c>
      <c r="H17" s="4">
        <f>($D$6/G17)^2</f>
        <v>6.505083463305508E-06</v>
      </c>
      <c r="J17" s="1"/>
    </row>
    <row r="18" spans="1:10" ht="12.75">
      <c r="A18" s="9">
        <v>0.975</v>
      </c>
      <c r="B18" s="1"/>
      <c r="C18" s="5">
        <f>ROUND(($D$4*$G$5)/(($G$6*H18)+$G$5)+0.51,0)</f>
        <v>998</v>
      </c>
      <c r="D18" s="6">
        <f>A18</f>
        <v>0.975</v>
      </c>
      <c r="E18" s="6">
        <f t="shared" si="0"/>
        <v>0.012500000000000011</v>
      </c>
      <c r="F18" s="4">
        <f t="shared" si="1"/>
        <v>2.9604143746015965</v>
      </c>
      <c r="G18" s="4">
        <f t="shared" si="2"/>
        <v>2.2418448661105184</v>
      </c>
      <c r="H18" s="4">
        <f>($D$6/G18)^2</f>
        <v>4.974264742301039E-06</v>
      </c>
      <c r="J18" s="1"/>
    </row>
    <row r="19" spans="1:10" ht="12.75">
      <c r="A19" s="9">
        <v>0.99</v>
      </c>
      <c r="B19" s="1"/>
      <c r="C19" s="5">
        <f>ROUND(($D$4*$G$5)/(($G$6*H19)+$G$5)+0.51,0)</f>
        <v>1136</v>
      </c>
      <c r="D19" s="6">
        <f>A19</f>
        <v>0.99</v>
      </c>
      <c r="E19" s="6">
        <f t="shared" si="0"/>
        <v>0.0050000000000000044</v>
      </c>
      <c r="F19" s="4">
        <f t="shared" si="1"/>
        <v>3.255247261437458</v>
      </c>
      <c r="G19" s="4">
        <f t="shared" si="2"/>
        <v>2.5762360813095704</v>
      </c>
      <c r="H19" s="4">
        <f>($D$6/G19)^2</f>
        <v>3.766766434897499E-06</v>
      </c>
      <c r="J19" s="1"/>
    </row>
  </sheetData>
  <printOptions gridLines="1" headings="1"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CBA_UH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Gardner</dc:creator>
  <cp:keywords/>
  <dc:description/>
  <cp:lastModifiedBy>Everette Gardner</cp:lastModifiedBy>
  <cp:lastPrinted>2005-02-04T21:10:36Z</cp:lastPrinted>
  <dcterms:created xsi:type="dcterms:W3CDTF">1999-06-18T20:44:40Z</dcterms:created>
  <dcterms:modified xsi:type="dcterms:W3CDTF">2005-02-04T21:26:06Z</dcterms:modified>
  <cp:category/>
  <cp:version/>
  <cp:contentType/>
  <cp:contentStatus/>
</cp:coreProperties>
</file>