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0" windowWidth="9720" windowHeight="5148" activeTab="0"/>
  </bookViews>
  <sheets>
    <sheet name="MR-CHART" sheetId="1" r:id="rId1"/>
  </sheets>
  <definedNames>
    <definedName name="_Fill" hidden="1">'MR-CHART'!$A$26:$A$75</definedName>
    <definedName name="_Regression_Int" localSheetId="0" hidden="1">1</definedName>
    <definedName name="_xlnm.Print_Area" localSheetId="0">'MR-CHART'!$A$1:$R$61</definedName>
    <definedName name="Print_Area_MI" localSheetId="0">'MR-CHART'!$A$1:$L$55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<sst xmlns="http://schemas.openxmlformats.org/spreadsheetml/2006/main" count="112" uniqueCount="94">
  <si>
    <t>MR-CHART.XLS</t>
  </si>
  <si>
    <t>CONTROL CHART FOR MEAN AND RANGE,</t>
  </si>
  <si>
    <t>Graphs are in column J, starting at row 22</t>
  </si>
  <si>
    <t>CONTROL FACTORS FOR MR-CHART:</t>
  </si>
  <si>
    <t>PROCESS CAPABILITY ANALYSIS</t>
  </si>
  <si>
    <t>Control factors are in column N, starting at row 1.</t>
  </si>
  <si>
    <t>Enter sample observations in column B, starting at row 26.</t>
  </si>
  <si>
    <t>n</t>
  </si>
  <si>
    <t xml:space="preserve">   Size of each sample</t>
  </si>
  <si>
    <t>To start new charts, erase range B26..F75.</t>
  </si>
  <si>
    <t>n^.5</t>
  </si>
  <si>
    <t xml:space="preserve">   Square root of sample size</t>
  </si>
  <si>
    <t>XBAR</t>
  </si>
  <si>
    <t xml:space="preserve">   Mean of sample means</t>
  </si>
  <si>
    <t>RBAR</t>
  </si>
  <si>
    <t xml:space="preserve">   Mean of sample ranges</t>
  </si>
  <si>
    <t>REQUIRED INPUT:</t>
  </si>
  <si>
    <t>OUTPUT:</t>
  </si>
  <si>
    <t>X s.d.</t>
  </si>
  <si>
    <t xml:space="preserve">   Std. error of mean</t>
  </si>
  <si>
    <t>Last sample number used to</t>
  </si>
  <si>
    <t xml:space="preserve">   Mean of sample means:</t>
  </si>
  <si>
    <t>R s.d.</t>
  </si>
  <si>
    <t xml:space="preserve">   Std. error of range</t>
  </si>
  <si>
    <t>set control limits:</t>
  </si>
  <si>
    <t xml:space="preserve">   Mean of sample ranges:</t>
  </si>
  <si>
    <t>Sighat</t>
  </si>
  <si>
    <t xml:space="preserve">   Estimated population std. dev.</t>
  </si>
  <si>
    <t>Size of each sample:</t>
  </si>
  <si>
    <t xml:space="preserve">   Mean upper control limit:</t>
  </si>
  <si>
    <t xml:space="preserve">d2     </t>
  </si>
  <si>
    <t xml:space="preserve">   Mean lower control limit:</t>
  </si>
  <si>
    <t xml:space="preserve">d3     </t>
  </si>
  <si>
    <t xml:space="preserve">   Range upper control limit:</t>
  </si>
  <si>
    <t xml:space="preserve">d3/d2  </t>
  </si>
  <si>
    <t>OPTIONAL INPUT - SPECIFICATIONS:</t>
  </si>
  <si>
    <t xml:space="preserve">   Range lower control limit:</t>
  </si>
  <si>
    <t>1/d2</t>
  </si>
  <si>
    <t>Upper limit (U)</t>
  </si>
  <si>
    <t xml:space="preserve">   6 sigma</t>
  </si>
  <si>
    <t>A</t>
  </si>
  <si>
    <t>Lower limit (L)</t>
  </si>
  <si>
    <t xml:space="preserve">   Cp  = Process cap. potential</t>
  </si>
  <si>
    <t xml:space="preserve">A2     </t>
  </si>
  <si>
    <t xml:space="preserve">   CpU = Upper cap. index</t>
  </si>
  <si>
    <t>D1</t>
  </si>
  <si>
    <t xml:space="preserve">   CpL = Lower cap. index</t>
  </si>
  <si>
    <t>D2</t>
  </si>
  <si>
    <t xml:space="preserve">   Cpk = Process cap. index</t>
  </si>
  <si>
    <t xml:space="preserve">D3     </t>
  </si>
  <si>
    <t xml:space="preserve">   Total # samples:</t>
  </si>
  <si>
    <t xml:space="preserve">D4     </t>
  </si>
  <si>
    <t xml:space="preserve">   # samples excluded:</t>
  </si>
  <si>
    <t>Mean</t>
  </si>
  <si>
    <t>Range</t>
  </si>
  <si>
    <t>Repeat</t>
  </si>
  <si>
    <t>GRAPH</t>
  </si>
  <si>
    <t>B-RANGE</t>
  </si>
  <si>
    <t>C-RANGE</t>
  </si>
  <si>
    <t>D-RANGE</t>
  </si>
  <si>
    <t>Sample</t>
  </si>
  <si>
    <t>obs.</t>
  </si>
  <si>
    <t>e range</t>
  </si>
  <si>
    <t>f range</t>
  </si>
  <si>
    <t xml:space="preserve">   Enter 1  </t>
  </si>
  <si>
    <t>mean</t>
  </si>
  <si>
    <t>X-RANGE</t>
  </si>
  <si>
    <t>UCL</t>
  </si>
  <si>
    <t>LCL</t>
  </si>
  <si>
    <t>MEAN</t>
  </si>
  <si>
    <t>range</t>
  </si>
  <si>
    <t>Final</t>
  </si>
  <si>
    <t>in</t>
  </si>
  <si>
    <t xml:space="preserve">  Control chart factors:</t>
  </si>
  <si>
    <t>utlu</t>
  </si>
  <si>
    <t>ltlu</t>
  </si>
  <si>
    <t xml:space="preserve">Sample </t>
  </si>
  <si>
    <t>to exclude</t>
  </si>
  <si>
    <t>subgroup</t>
  </si>
  <si>
    <t>d2</t>
  </si>
  <si>
    <t>d3</t>
  </si>
  <si>
    <t>d3/d2</t>
  </si>
  <si>
    <t>Cum.</t>
  </si>
  <si>
    <t>upper</t>
  </si>
  <si>
    <t>lower</t>
  </si>
  <si>
    <t>number</t>
  </si>
  <si>
    <t>Observation number</t>
  </si>
  <si>
    <t xml:space="preserve">mean  </t>
  </si>
  <si>
    <t xml:space="preserve">range </t>
  </si>
  <si>
    <t>sample</t>
  </si>
  <si>
    <t>Notes</t>
  </si>
  <si>
    <t>repmean1</t>
  </si>
  <si>
    <t>nbr.</t>
  </si>
  <si>
    <t>spec.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</si>
</sst>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6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fill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left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4" fontId="1" fillId="0" borderId="0" xfId="0" applyFont="1" applyAlignment="1">
      <alignment horizontal="center"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Continuous"/>
      <protection/>
    </xf>
    <xf numFmtId="165" fontId="4" fillId="0" borderId="0" xfId="0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4" fontId="4" fillId="0" borderId="0" xfId="0" applyFont="1" applyBorder="1" applyAlignment="1" applyProtection="1">
      <alignment horizontal="right"/>
      <protection/>
    </xf>
    <xf numFmtId="164" fontId="1" fillId="0" borderId="0" xfId="0" applyFont="1" applyAlignment="1">
      <alignment/>
    </xf>
    <xf numFmtId="166" fontId="1" fillId="2" borderId="1" xfId="0" applyNumberFormat="1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Mean control chart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"/>
          <c:y val="0.01075"/>
          <c:w val="0.89975"/>
          <c:h val="0.97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'MR-CHART'!$N$26:$N$75</c:f>
              <c:numCache/>
            </c:numRef>
          </c:xVal>
          <c:yVal>
            <c:numRef>
              <c:f>'MR-CHART'!$O$26:$O$75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'MR-CHART'!$N$26:$N$75</c:f>
              <c:numCache/>
            </c:numRef>
          </c:xVal>
          <c:yVal>
            <c:numRef>
              <c:f>'MR-CHART'!$P$26:$P$75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'MR-CHART'!$N$26:$N$75</c:f>
              <c:numCache/>
            </c:numRef>
          </c:xVal>
          <c:yVal>
            <c:numRef>
              <c:f>'MR-CHART'!$Q$26:$Q$75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'MR-CHART'!$N$26:$N$75</c:f>
              <c:numCache/>
            </c:numRef>
          </c:xVal>
          <c:yVal>
            <c:numRef>
              <c:f>'MR-CHART'!$R$26:$R$75</c:f>
              <c:numCache/>
            </c:numRef>
          </c:yVal>
          <c:smooth val="0"/>
        </c:ser>
        <c:axId val="32890871"/>
        <c:axId val="27582384"/>
      </c:scatterChart>
      <c:valAx>
        <c:axId val="3289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7582384"/>
        <c:crosses val="autoZero"/>
        <c:crossBetween val="midCat"/>
        <c:dispUnits/>
      </c:valAx>
      <c:valAx>
        <c:axId val="2758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2890871"/>
        <c:crosses val="autoZero"/>
        <c:crossBetween val="midCat"/>
        <c:dispUnits/>
      </c:valAx>
      <c:spPr>
        <a:solidFill>
          <a:srgbClr val="FFFF99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Range control chart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5"/>
          <c:y val="0.03225"/>
          <c:w val="0.92175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'MR-CHART'!$N$26:$N$75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'MR-CHART'!$V$26:$V$75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'MR-CHART'!$N$26:$N$75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'MR-CHART'!$S$26:$S$75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'MR-CHART'!$N$26:$N$75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'MR-CHART'!$T$26:$T$75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'MR-CHART'!$N$26:$N$75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'MR-CHART'!$U$26:$U$75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46914865"/>
        <c:axId val="19580602"/>
      </c:scatterChart>
      <c:valAx>
        <c:axId val="46914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9580602"/>
        <c:crosses val="autoZero"/>
        <c:crossBetween val="midCat"/>
        <c:dispUnits/>
      </c:valAx>
      <c:valAx>
        <c:axId val="19580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6914865"/>
        <c:crosses val="autoZero"/>
        <c:crossBetween val="midCat"/>
        <c:dispUnits/>
      </c:valAx>
      <c:spPr>
        <a:solidFill>
          <a:srgbClr val="FFFF99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Individual data observations
versus specifications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"/>
          <c:y val="0.0075"/>
          <c:w val="0.96825"/>
          <c:h val="0.9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'MR-CHART'!$B$26:$B$41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'MR-CHART'!$C$26:$C$41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'MR-CHART'!$D$26:$D$41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'MR-CHART'!$E$26:$E$41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Upper spec.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yVal>
            <c:numRef>
              <c:f>'MR-CHART'!$AG$26:$AG$75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Lower spec.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yVal>
            <c:numRef>
              <c:f>'MR-CHART'!$AH$26:$AH$75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42007691"/>
        <c:axId val="42524900"/>
      </c:scatterChart>
      <c:val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2524900"/>
        <c:crosses val="autoZero"/>
        <c:crossBetween val="midCat"/>
        <c:dispUnits/>
      </c:valAx>
      <c:valAx>
        <c:axId val="42524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2007691"/>
        <c:crosses val="autoZero"/>
        <c:crossBetween val="midCat"/>
        <c:dispUnits/>
      </c:valAx>
      <c:spPr>
        <a:solidFill>
          <a:srgbClr val="FFFF99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20</xdr:row>
      <xdr:rowOff>142875</xdr:rowOff>
    </xdr:from>
    <xdr:to>
      <xdr:col>17</xdr:col>
      <xdr:colOff>466725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6867525" y="3381375"/>
        <a:ext cx="6229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41</xdr:row>
      <xdr:rowOff>28575</xdr:rowOff>
    </xdr:from>
    <xdr:to>
      <xdr:col>17</xdr:col>
      <xdr:colOff>447675</xdr:colOff>
      <xdr:row>61</xdr:row>
      <xdr:rowOff>57150</xdr:rowOff>
    </xdr:to>
    <xdr:graphicFrame>
      <xdr:nvGraphicFramePr>
        <xdr:cNvPr id="2" name="Chart 2"/>
        <xdr:cNvGraphicFramePr/>
      </xdr:nvGraphicFramePr>
      <xdr:xfrm>
        <a:off x="6838950" y="6667500"/>
        <a:ext cx="62388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61</xdr:row>
      <xdr:rowOff>133350</xdr:rowOff>
    </xdr:from>
    <xdr:to>
      <xdr:col>17</xdr:col>
      <xdr:colOff>361950</xdr:colOff>
      <xdr:row>80</xdr:row>
      <xdr:rowOff>123825</xdr:rowOff>
    </xdr:to>
    <xdr:graphicFrame>
      <xdr:nvGraphicFramePr>
        <xdr:cNvPr id="3" name="Chart 4"/>
        <xdr:cNvGraphicFramePr/>
      </xdr:nvGraphicFramePr>
      <xdr:xfrm>
        <a:off x="6848475" y="10010775"/>
        <a:ext cx="61436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80"/>
  <sheetViews>
    <sheetView tabSelected="1" zoomScale="90" zoomScaleNormal="90" workbookViewId="0" topLeftCell="A1">
      <selection activeCell="D9" sqref="D9"/>
    </sheetView>
  </sheetViews>
  <sheetFormatPr defaultColWidth="9.75390625" defaultRowHeight="12.75"/>
  <cols>
    <col min="1" max="14" width="9.75390625" style="2" customWidth="1"/>
    <col min="15" max="16384" width="9.75390625" style="2" customWidth="1"/>
  </cols>
  <sheetData>
    <row r="1" spans="1:36" ht="12.75">
      <c r="A1" s="12" t="s">
        <v>0</v>
      </c>
      <c r="B1" s="1"/>
      <c r="C1" s="12" t="s">
        <v>1</v>
      </c>
      <c r="D1" s="1"/>
      <c r="E1" s="1"/>
      <c r="F1" s="1"/>
      <c r="G1"/>
      <c r="H1" s="12" t="s">
        <v>2</v>
      </c>
      <c r="J1" s="1"/>
      <c r="N1" s="1" t="s">
        <v>3</v>
      </c>
      <c r="Z1" s="3"/>
      <c r="AI1" s="4"/>
      <c r="AJ1" s="1"/>
    </row>
    <row r="2" spans="1:36" ht="12.75">
      <c r="A2" s="1"/>
      <c r="B2" s="1"/>
      <c r="C2" s="12" t="s">
        <v>4</v>
      </c>
      <c r="D2" s="1"/>
      <c r="E2" s="1"/>
      <c r="F2" s="1"/>
      <c r="G2" s="1"/>
      <c r="H2" s="12" t="s">
        <v>5</v>
      </c>
      <c r="J2" s="1"/>
      <c r="N2" s="5"/>
      <c r="O2" s="5"/>
      <c r="P2" s="5"/>
      <c r="Q2" s="5"/>
      <c r="R2" s="5"/>
      <c r="S2" s="5"/>
      <c r="T2" s="5"/>
      <c r="Z2" s="3"/>
      <c r="AJ2" s="1"/>
    </row>
    <row r="3" spans="1:36" ht="12.75">
      <c r="A3" s="1"/>
      <c r="B3" s="1"/>
      <c r="C3"/>
      <c r="D3" s="1"/>
      <c r="E3" s="1"/>
      <c r="F3" s="1"/>
      <c r="G3" s="1"/>
      <c r="H3" s="20" t="s">
        <v>6</v>
      </c>
      <c r="J3" s="1"/>
      <c r="N3" s="1" t="s">
        <v>7</v>
      </c>
      <c r="O3" s="6">
        <f>D10</f>
        <v>4</v>
      </c>
      <c r="P3" s="1" t="s">
        <v>8</v>
      </c>
      <c r="Z3" s="3"/>
      <c r="AJ3" s="1"/>
    </row>
    <row r="4" spans="1:36" ht="12.75">
      <c r="A4" s="1"/>
      <c r="B4" s="1"/>
      <c r="C4"/>
      <c r="D4" s="1"/>
      <c r="E4" s="1"/>
      <c r="F4" s="1"/>
      <c r="G4" s="1"/>
      <c r="H4" s="20" t="s">
        <v>9</v>
      </c>
      <c r="J4" s="1"/>
      <c r="N4" s="1" t="s">
        <v>10</v>
      </c>
      <c r="O4" s="6">
        <f>SQRT(O3)</f>
        <v>2</v>
      </c>
      <c r="P4" s="1" t="s">
        <v>11</v>
      </c>
      <c r="Z4" s="3"/>
      <c r="AJ4" s="1"/>
    </row>
    <row r="5" spans="3:36" ht="12.75">
      <c r="C5"/>
      <c r="J5" s="1"/>
      <c r="N5" s="1" t="s">
        <v>12</v>
      </c>
      <c r="O5" s="6">
        <f>I8</f>
        <v>23.005666666666663</v>
      </c>
      <c r="P5" s="1" t="s">
        <v>13</v>
      </c>
      <c r="Z5" s="3"/>
      <c r="AJ5" s="1"/>
    </row>
    <row r="6" spans="3:36" ht="12.75">
      <c r="C6"/>
      <c r="J6" s="1"/>
      <c r="N6" s="1" t="s">
        <v>14</v>
      </c>
      <c r="O6" s="6">
        <f>I9</f>
        <v>0.22466666666666626</v>
      </c>
      <c r="P6" s="1" t="s">
        <v>15</v>
      </c>
      <c r="AJ6" s="1"/>
    </row>
    <row r="7" spans="1:36" ht="12.75">
      <c r="A7" s="12" t="s">
        <v>16</v>
      </c>
      <c r="B7" s="1"/>
      <c r="C7" s="1"/>
      <c r="D7" s="1"/>
      <c r="E7" s="1"/>
      <c r="F7" s="12" t="s">
        <v>17</v>
      </c>
      <c r="I7"/>
      <c r="K7"/>
      <c r="L7"/>
      <c r="N7" s="1" t="s">
        <v>18</v>
      </c>
      <c r="O7" s="6">
        <f>($I$9/+O10)/O4</f>
        <v>0.0545572284280394</v>
      </c>
      <c r="P7" s="1" t="s">
        <v>19</v>
      </c>
      <c r="Z7" s="3"/>
      <c r="AJ7" s="1"/>
    </row>
    <row r="8" spans="1:36" ht="12.75">
      <c r="A8" s="1" t="s">
        <v>20</v>
      </c>
      <c r="B8" s="1"/>
      <c r="C8" s="1"/>
      <c r="D8" s="1"/>
      <c r="E8" s="1"/>
      <c r="F8" s="1" t="s">
        <v>21</v>
      </c>
      <c r="H8"/>
      <c r="I8" s="17">
        <f>VLOOKUP($D$9,$AD$26:$AF$75,2)</f>
        <v>23.005666666666663</v>
      </c>
      <c r="J8"/>
      <c r="K8"/>
      <c r="L8"/>
      <c r="N8" s="1" t="s">
        <v>22</v>
      </c>
      <c r="O8" s="6">
        <f>$I$9*O12</f>
        <v>0.09599889914197812</v>
      </c>
      <c r="P8" s="1" t="s">
        <v>23</v>
      </c>
      <c r="AJ8" s="1"/>
    </row>
    <row r="9" spans="1:16" ht="12.75">
      <c r="A9" s="1" t="s">
        <v>24</v>
      </c>
      <c r="B9" s="1"/>
      <c r="C9" s="1"/>
      <c r="D9" s="23">
        <v>15</v>
      </c>
      <c r="E9" s="1"/>
      <c r="F9" s="1" t="s">
        <v>25</v>
      </c>
      <c r="H9"/>
      <c r="I9" s="17">
        <f>VLOOKUP($D$9,$AD$26:$AF$75,3)</f>
        <v>0.22466666666666626</v>
      </c>
      <c r="J9"/>
      <c r="K9"/>
      <c r="L9"/>
      <c r="N9" s="1" t="s">
        <v>26</v>
      </c>
      <c r="O9" s="6">
        <f>O6/O10</f>
        <v>0.1091144568560788</v>
      </c>
      <c r="P9" s="1" t="s">
        <v>27</v>
      </c>
    </row>
    <row r="10" spans="1:36" ht="12.75">
      <c r="A10" s="1" t="s">
        <v>28</v>
      </c>
      <c r="B10" s="1"/>
      <c r="C10" s="1"/>
      <c r="D10" s="23">
        <v>4</v>
      </c>
      <c r="E10" s="1"/>
      <c r="F10" s="1" t="s">
        <v>29</v>
      </c>
      <c r="H10"/>
      <c r="I10" s="17">
        <f>IF(ISNA(D9)=1,NA(),+$I$8+3*$O$7)</f>
        <v>23.16933835195078</v>
      </c>
      <c r="J10"/>
      <c r="K10"/>
      <c r="L10"/>
      <c r="N10" s="1" t="s">
        <v>30</v>
      </c>
      <c r="O10" s="6">
        <f>VLOOKUP(D10,Z27:AA50,2)</f>
        <v>2.059</v>
      </c>
      <c r="Z10" s="3"/>
      <c r="AI10" s="4"/>
      <c r="AJ10" s="1"/>
    </row>
    <row r="11" spans="4:36" ht="12.75">
      <c r="D11" s="10"/>
      <c r="F11" s="1" t="s">
        <v>31</v>
      </c>
      <c r="H11"/>
      <c r="I11" s="17">
        <f>IF(ISNA(D9)=1,NA(),+$I$8-3*$O$7)</f>
        <v>22.841994981382545</v>
      </c>
      <c r="J11"/>
      <c r="K11"/>
      <c r="L11"/>
      <c r="N11" s="1" t="s">
        <v>32</v>
      </c>
      <c r="O11" s="6">
        <f>VLOOKUP(D10,Z27:AB50,3)</f>
        <v>0.8798</v>
      </c>
      <c r="Z11" s="3"/>
      <c r="AJ11" s="1"/>
    </row>
    <row r="12" spans="4:36" ht="12.75">
      <c r="D12" s="10"/>
      <c r="F12" s="1" t="s">
        <v>33</v>
      </c>
      <c r="H12"/>
      <c r="I12" s="17">
        <f>IF(ISNA(D9)=1,NA(),+$I$9+3*$O$8)</f>
        <v>0.5126633640926006</v>
      </c>
      <c r="J12"/>
      <c r="K12"/>
      <c r="L12"/>
      <c r="N12" s="1" t="s">
        <v>34</v>
      </c>
      <c r="O12" s="6">
        <f>VLOOKUP(D10,Z27:AC50,4)</f>
        <v>0.427294803302574</v>
      </c>
      <c r="AJ12" s="1"/>
    </row>
    <row r="13" spans="1:36" ht="12.75">
      <c r="A13" s="12" t="s">
        <v>35</v>
      </c>
      <c r="B13" s="1"/>
      <c r="C13" s="1"/>
      <c r="D13" s="10"/>
      <c r="E13" s="1"/>
      <c r="F13" s="8" t="s">
        <v>36</v>
      </c>
      <c r="H13"/>
      <c r="I13" s="17">
        <f>IF(ISNA(D9)=1,NA(),IF(+$I$9-3*$O$8&gt;=0,$I$9-3*$O$8,0))</f>
        <v>0</v>
      </c>
      <c r="J13"/>
      <c r="K13"/>
      <c r="L13"/>
      <c r="N13" s="1" t="s">
        <v>37</v>
      </c>
      <c r="O13" s="6">
        <f>1/O10</f>
        <v>0.4856726566294317</v>
      </c>
      <c r="AJ13" s="1"/>
    </row>
    <row r="14" spans="1:36" ht="12.75">
      <c r="A14" s="1" t="s">
        <v>38</v>
      </c>
      <c r="B14" s="1"/>
      <c r="C14" s="1"/>
      <c r="D14" s="23">
        <v>23.5</v>
      </c>
      <c r="E14" s="1"/>
      <c r="F14" s="1" t="s">
        <v>39</v>
      </c>
      <c r="H14"/>
      <c r="I14" s="17">
        <f>IF(ISNA(D9)=1,NA(),6*O9)</f>
        <v>0.6546867411364728</v>
      </c>
      <c r="J14"/>
      <c r="K14"/>
      <c r="L14"/>
      <c r="N14" s="1" t="s">
        <v>40</v>
      </c>
      <c r="O14" s="6">
        <f>3/O4</f>
        <v>1.5</v>
      </c>
      <c r="AJ14" s="1"/>
    </row>
    <row r="15" spans="1:36" ht="12.75">
      <c r="A15" s="1" t="s">
        <v>41</v>
      </c>
      <c r="B15" s="1"/>
      <c r="C15" s="1"/>
      <c r="D15" s="23">
        <v>22.5</v>
      </c>
      <c r="E15" s="1"/>
      <c r="F15" s="1" t="s">
        <v>42</v>
      </c>
      <c r="H15"/>
      <c r="I15" s="18">
        <f>IF(ISNA(D14)=1,NA(),(D14-D15)/I14)</f>
        <v>1.5274480712166199</v>
      </c>
      <c r="J15"/>
      <c r="K15"/>
      <c r="L15"/>
      <c r="N15" s="1" t="s">
        <v>43</v>
      </c>
      <c r="O15" s="6">
        <f>3/(O10*O4)</f>
        <v>0.7285089849441476</v>
      </c>
      <c r="AJ15" s="1"/>
    </row>
    <row r="16" spans="6:36" ht="12.75">
      <c r="F16" s="1" t="s">
        <v>44</v>
      </c>
      <c r="H16"/>
      <c r="I16" s="18">
        <f>IF(ISNA(D14)=1,NA(),(D14-I8)/(0.5*I14))</f>
        <v>1.5101369930761763</v>
      </c>
      <c r="J16"/>
      <c r="K16"/>
      <c r="L16"/>
      <c r="N16" s="1" t="s">
        <v>45</v>
      </c>
      <c r="O16" s="6">
        <f>IF((+O10-3*O11)&lt;0,0,+O10-3*O11)</f>
        <v>0</v>
      </c>
      <c r="AJ16" s="1"/>
    </row>
    <row r="17" spans="6:36" ht="12.75">
      <c r="F17" s="1" t="s">
        <v>46</v>
      </c>
      <c r="H17"/>
      <c r="I17" s="18">
        <f>IF(ISNA(D14)=1,NA(),(I8-D15)/(0.5*I14))</f>
        <v>1.5447591493570636</v>
      </c>
      <c r="J17"/>
      <c r="K17"/>
      <c r="L17"/>
      <c r="N17" s="1" t="s">
        <v>47</v>
      </c>
      <c r="O17" s="6">
        <f>O10+3*O11</f>
        <v>4.6984</v>
      </c>
      <c r="AJ17" s="1"/>
    </row>
    <row r="18" spans="6:36" ht="12.75">
      <c r="F18" s="1" t="s">
        <v>48</v>
      </c>
      <c r="H18"/>
      <c r="I18" s="18">
        <f>IF(ISNA(D14)=1,NA(),MINA(I16:I17))</f>
        <v>1.5101369930761763</v>
      </c>
      <c r="J18"/>
      <c r="K18"/>
      <c r="L18"/>
      <c r="N18" s="1" t="s">
        <v>49</v>
      </c>
      <c r="O18" s="6">
        <f>IF((1-3*O12)&lt;0,0,1-3*O12)</f>
        <v>0</v>
      </c>
      <c r="AJ18" s="1"/>
    </row>
    <row r="19" spans="6:36" ht="12.75">
      <c r="F19" s="1" t="s">
        <v>50</v>
      </c>
      <c r="H19"/>
      <c r="I19" s="19">
        <f>COUNTA(G26:G75)</f>
        <v>50</v>
      </c>
      <c r="J19"/>
      <c r="K19"/>
      <c r="L19"/>
      <c r="N19" s="1" t="s">
        <v>51</v>
      </c>
      <c r="O19" s="6">
        <f>1+3*O12</f>
        <v>2.281884409907722</v>
      </c>
      <c r="AJ19" s="1"/>
    </row>
    <row r="20" spans="6:20" ht="12.75">
      <c r="F20" s="1" t="s">
        <v>52</v>
      </c>
      <c r="H20"/>
      <c r="I20" s="19">
        <f>SUM(I26:I75)</f>
        <v>0</v>
      </c>
      <c r="J20"/>
      <c r="K20"/>
      <c r="L20"/>
      <c r="N20" s="5"/>
      <c r="O20" s="5"/>
      <c r="P20" s="5"/>
      <c r="Q20" s="5"/>
      <c r="R20" s="5"/>
      <c r="S20" s="5"/>
      <c r="T20" s="5"/>
    </row>
    <row r="21" spans="15:36" ht="12.75">
      <c r="O21" s="5"/>
      <c r="P21" s="9" t="s">
        <v>53</v>
      </c>
      <c r="Q21" s="1"/>
      <c r="R21" s="1"/>
      <c r="S21" s="5"/>
      <c r="T21" s="9" t="s">
        <v>54</v>
      </c>
      <c r="U21" s="1"/>
      <c r="V21" s="1"/>
      <c r="AI21" s="4"/>
      <c r="AJ21" s="1"/>
    </row>
    <row r="22" spans="1:36" ht="12.75">
      <c r="A22"/>
      <c r="B22"/>
      <c r="C22"/>
      <c r="D22"/>
      <c r="E22"/>
      <c r="F22"/>
      <c r="G22"/>
      <c r="H22"/>
      <c r="I22"/>
      <c r="J22"/>
      <c r="K22"/>
      <c r="M22" s="4" t="s">
        <v>55</v>
      </c>
      <c r="N22" s="4" t="s">
        <v>56</v>
      </c>
      <c r="O22" s="1" t="s">
        <v>57</v>
      </c>
      <c r="P22" s="1" t="s">
        <v>58</v>
      </c>
      <c r="Q22" s="1" t="s">
        <v>59</v>
      </c>
      <c r="R22" s="9" t="s">
        <v>60</v>
      </c>
      <c r="S22" s="1" t="s">
        <v>57</v>
      </c>
      <c r="T22" s="1" t="s">
        <v>58</v>
      </c>
      <c r="U22" s="1" t="s">
        <v>59</v>
      </c>
      <c r="V22" s="9" t="s">
        <v>60</v>
      </c>
      <c r="Z22" s="4" t="s">
        <v>61</v>
      </c>
      <c r="AG22" s="4" t="s">
        <v>62</v>
      </c>
      <c r="AH22" s="4" t="s">
        <v>63</v>
      </c>
      <c r="AJ22" s="1"/>
    </row>
    <row r="23" spans="1:36" ht="12.75">
      <c r="A23" s="14"/>
      <c r="B23" s="14"/>
      <c r="C23" s="14"/>
      <c r="D23" s="14"/>
      <c r="E23" s="14"/>
      <c r="F23" s="14"/>
      <c r="G23" s="14"/>
      <c r="H23" s="14"/>
      <c r="I23" s="15" t="s">
        <v>64</v>
      </c>
      <c r="M23" s="4" t="s">
        <v>65</v>
      </c>
      <c r="N23" s="4" t="s">
        <v>66</v>
      </c>
      <c r="O23" s="9" t="s">
        <v>67</v>
      </c>
      <c r="P23" s="9" t="s">
        <v>68</v>
      </c>
      <c r="Q23" s="9" t="s">
        <v>69</v>
      </c>
      <c r="R23" s="9" t="s">
        <v>53</v>
      </c>
      <c r="S23" s="9" t="s">
        <v>67</v>
      </c>
      <c r="T23" s="9" t="s">
        <v>68</v>
      </c>
      <c r="U23" s="9" t="s">
        <v>69</v>
      </c>
      <c r="V23" s="9" t="s">
        <v>70</v>
      </c>
      <c r="X23" s="4" t="s">
        <v>71</v>
      </c>
      <c r="Y23" s="4" t="s">
        <v>71</v>
      </c>
      <c r="Z23" s="4" t="s">
        <v>72</v>
      </c>
      <c r="AA23" s="1" t="s">
        <v>73</v>
      </c>
      <c r="AG23" s="4" t="s">
        <v>74</v>
      </c>
      <c r="AH23" s="4" t="s">
        <v>75</v>
      </c>
      <c r="AJ23" s="1"/>
    </row>
    <row r="24" spans="1:36" ht="12.75">
      <c r="A24" s="15" t="s">
        <v>60</v>
      </c>
      <c r="B24" s="15"/>
      <c r="C24" s="15"/>
      <c r="D24" s="15"/>
      <c r="E24" s="15"/>
      <c r="F24" s="15"/>
      <c r="G24" s="15" t="s">
        <v>76</v>
      </c>
      <c r="H24" s="15" t="s">
        <v>76</v>
      </c>
      <c r="I24" s="15" t="s">
        <v>77</v>
      </c>
      <c r="N24" s="5"/>
      <c r="O24" s="1"/>
      <c r="P24" s="1"/>
      <c r="Q24" s="1"/>
      <c r="R24" s="1"/>
      <c r="S24" s="1"/>
      <c r="T24" s="1"/>
      <c r="U24" s="1"/>
      <c r="V24" s="1"/>
      <c r="X24" s="4" t="s">
        <v>65</v>
      </c>
      <c r="Y24" s="4" t="s">
        <v>70</v>
      </c>
      <c r="Z24" s="4" t="s">
        <v>78</v>
      </c>
      <c r="AA24" s="4" t="s">
        <v>79</v>
      </c>
      <c r="AB24" s="4" t="s">
        <v>80</v>
      </c>
      <c r="AC24" s="4" t="s">
        <v>81</v>
      </c>
      <c r="AD24" s="4" t="s">
        <v>60</v>
      </c>
      <c r="AE24" s="4" t="s">
        <v>82</v>
      </c>
      <c r="AF24" s="4" t="s">
        <v>82</v>
      </c>
      <c r="AG24" s="4" t="s">
        <v>83</v>
      </c>
      <c r="AH24" s="4" t="s">
        <v>84</v>
      </c>
      <c r="AJ24" s="1"/>
    </row>
    <row r="25" spans="1:36" ht="12.75">
      <c r="A25" s="15" t="s">
        <v>85</v>
      </c>
      <c r="B25" s="16" t="s">
        <v>86</v>
      </c>
      <c r="C25" s="16"/>
      <c r="D25" s="16"/>
      <c r="E25" s="16"/>
      <c r="F25" s="16"/>
      <c r="G25" s="15" t="s">
        <v>87</v>
      </c>
      <c r="H25" s="15" t="s">
        <v>88</v>
      </c>
      <c r="I25" s="15" t="s">
        <v>89</v>
      </c>
      <c r="K25" s="1" t="s">
        <v>90</v>
      </c>
      <c r="L25" s="5"/>
      <c r="M25" s="1" t="s">
        <v>91</v>
      </c>
      <c r="N25" s="4"/>
      <c r="O25" s="4"/>
      <c r="P25" s="4"/>
      <c r="Q25" s="4"/>
      <c r="R25" s="4"/>
      <c r="S25" s="4"/>
      <c r="T25" s="4"/>
      <c r="U25" s="4"/>
      <c r="V25" s="4"/>
      <c r="AD25" s="4" t="s">
        <v>92</v>
      </c>
      <c r="AE25" s="4" t="s">
        <v>53</v>
      </c>
      <c r="AF25" s="4" t="s">
        <v>54</v>
      </c>
      <c r="AG25" s="4" t="s">
        <v>93</v>
      </c>
      <c r="AH25" s="4" t="s">
        <v>93</v>
      </c>
      <c r="AJ25" s="1"/>
    </row>
    <row r="26" spans="1:34" ht="12.75">
      <c r="A26" s="9">
        <v>1</v>
      </c>
      <c r="B26" s="21">
        <v>23.05</v>
      </c>
      <c r="C26" s="21">
        <v>22.78</v>
      </c>
      <c r="D26" s="21">
        <v>23.12</v>
      </c>
      <c r="E26" s="21">
        <v>22.9</v>
      </c>
      <c r="F26" s="21"/>
      <c r="G26" s="11">
        <f>IF(ISBLANK(B26),#N/A,AVERAGEA(B26:F26))</f>
        <v>22.9625</v>
      </c>
      <c r="H26" s="11">
        <f>IF(ISBLANK(B26),#N/A,MAXA(B26:F26)-MINA(B26:F26))</f>
        <v>0.33999999999999986</v>
      </c>
      <c r="I26" s="22"/>
      <c r="M26" s="6">
        <v>22.9625</v>
      </c>
      <c r="N26" s="9">
        <v>1</v>
      </c>
      <c r="O26" s="6">
        <f aca="true" t="shared" si="0" ref="O26:O57">$I$10</f>
        <v>23.16933835195078</v>
      </c>
      <c r="P26" s="6">
        <f aca="true" t="shared" si="1" ref="P26:P57">$I$11</f>
        <v>22.841994981382545</v>
      </c>
      <c r="Q26" s="6">
        <f aca="true" t="shared" si="2" ref="Q26:Q57">$I$8</f>
        <v>23.005666666666663</v>
      </c>
      <c r="R26" s="13">
        <f aca="true" t="shared" si="3" ref="R26:R57">G26</f>
        <v>22.9625</v>
      </c>
      <c r="S26" s="6">
        <f aca="true" t="shared" si="4" ref="S26:S57">$I$12</f>
        <v>0.5126633640926006</v>
      </c>
      <c r="T26" s="6">
        <f aca="true" t="shared" si="5" ref="T26:T57">$I$13</f>
        <v>0</v>
      </c>
      <c r="U26" s="6">
        <f aca="true" t="shared" si="6" ref="U26:U57">$I$9</f>
        <v>0.22466666666666626</v>
      </c>
      <c r="V26" s="6">
        <f aca="true" t="shared" si="7" ref="V26:V57">H26</f>
        <v>0.33999999999999986</v>
      </c>
      <c r="W26" s="6">
        <f aca="true" t="shared" si="8" ref="W26:W57">IF(I26=1,0,1)</f>
        <v>1</v>
      </c>
      <c r="X26" s="6">
        <f aca="true" t="shared" si="9" ref="X26:X57">W26*G26</f>
        <v>22.9625</v>
      </c>
      <c r="Y26" s="6">
        <f aca="true" t="shared" si="10" ref="Y26:Y57">W26*H26</f>
        <v>0.33999999999999986</v>
      </c>
      <c r="AD26" s="6">
        <v>1</v>
      </c>
      <c r="AE26" s="6">
        <f>SUM(X26)/SUM(W26)</f>
        <v>22.9625</v>
      </c>
      <c r="AF26" s="6">
        <f>SUM(Y26)/SUM(W26)</f>
        <v>0.33999999999999986</v>
      </c>
      <c r="AG26" s="6">
        <f aca="true" t="shared" si="11" ref="AG26:AG57">$D$14</f>
        <v>23.5</v>
      </c>
      <c r="AH26" s="6">
        <f aca="true" t="shared" si="12" ref="AH26:AH57">$D$15</f>
        <v>22.5</v>
      </c>
    </row>
    <row r="27" spans="1:36" ht="12.75">
      <c r="A27" s="9">
        <v>2</v>
      </c>
      <c r="B27" s="21">
        <v>22.99</v>
      </c>
      <c r="C27" s="21">
        <v>22.94</v>
      </c>
      <c r="D27" s="21">
        <v>23.15</v>
      </c>
      <c r="E27" s="21">
        <v>23.17</v>
      </c>
      <c r="F27" s="21"/>
      <c r="G27" s="11">
        <f aca="true" t="shared" si="13" ref="G27:G42">IF(ISBLANK(B27),#N/A,AVERAGEA(B27:F27))</f>
        <v>23.0625</v>
      </c>
      <c r="H27" s="11">
        <f aca="true" t="shared" si="14" ref="H27:H42">IF(ISBLANK(B27),#N/A,MAXA(B27:F27)-MINA(B27:F27))</f>
        <v>0.23000000000000043</v>
      </c>
      <c r="I27" s="22"/>
      <c r="M27" s="6">
        <v>23.0625</v>
      </c>
      <c r="N27" s="9">
        <v>2</v>
      </c>
      <c r="O27" s="6">
        <f t="shared" si="0"/>
        <v>23.16933835195078</v>
      </c>
      <c r="P27" s="6">
        <f t="shared" si="1"/>
        <v>22.841994981382545</v>
      </c>
      <c r="Q27" s="6">
        <f t="shared" si="2"/>
        <v>23.005666666666663</v>
      </c>
      <c r="R27" s="13">
        <f t="shared" si="3"/>
        <v>23.0625</v>
      </c>
      <c r="S27" s="6">
        <f t="shared" si="4"/>
        <v>0.5126633640926006</v>
      </c>
      <c r="T27" s="6">
        <f t="shared" si="5"/>
        <v>0</v>
      </c>
      <c r="U27" s="6">
        <f t="shared" si="6"/>
        <v>0.22466666666666626</v>
      </c>
      <c r="V27" s="6">
        <f t="shared" si="7"/>
        <v>0.23000000000000043</v>
      </c>
      <c r="W27" s="6">
        <f t="shared" si="8"/>
        <v>1</v>
      </c>
      <c r="X27" s="6">
        <f t="shared" si="9"/>
        <v>23.0625</v>
      </c>
      <c r="Y27" s="6">
        <f t="shared" si="10"/>
        <v>0.23000000000000043</v>
      </c>
      <c r="Z27" s="6">
        <v>2</v>
      </c>
      <c r="AA27" s="6">
        <v>1.128</v>
      </c>
      <c r="AB27" s="6">
        <v>0.8525</v>
      </c>
      <c r="AC27" s="6">
        <v>0.7557624113475179</v>
      </c>
      <c r="AD27" s="6">
        <v>2</v>
      </c>
      <c r="AE27" s="6">
        <f>SUM($X$26:X27)/SUM($W$26:W27)</f>
        <v>23.0125</v>
      </c>
      <c r="AF27" s="6">
        <f>SUM($Y$26:Y27)/SUM($W$26:W27)</f>
        <v>0.28500000000000014</v>
      </c>
      <c r="AG27" s="6">
        <f t="shared" si="11"/>
        <v>23.5</v>
      </c>
      <c r="AH27" s="6">
        <f t="shared" si="12"/>
        <v>22.5</v>
      </c>
      <c r="AI27" s="4"/>
      <c r="AJ27" s="1"/>
    </row>
    <row r="28" spans="1:34" ht="12.75">
      <c r="A28" s="9">
        <v>3</v>
      </c>
      <c r="B28" s="21">
        <v>22.83</v>
      </c>
      <c r="C28" s="21">
        <v>23.09</v>
      </c>
      <c r="D28" s="21">
        <v>23.14</v>
      </c>
      <c r="E28" s="21">
        <v>23.16</v>
      </c>
      <c r="F28" s="21"/>
      <c r="G28" s="11">
        <f t="shared" si="13"/>
        <v>23.055</v>
      </c>
      <c r="H28" s="11">
        <f t="shared" si="14"/>
        <v>0.33000000000000185</v>
      </c>
      <c r="I28" s="22"/>
      <c r="M28" s="6">
        <v>23.055</v>
      </c>
      <c r="N28" s="9">
        <v>3</v>
      </c>
      <c r="O28" s="6">
        <f t="shared" si="0"/>
        <v>23.16933835195078</v>
      </c>
      <c r="P28" s="6">
        <f t="shared" si="1"/>
        <v>22.841994981382545</v>
      </c>
      <c r="Q28" s="6">
        <f t="shared" si="2"/>
        <v>23.005666666666663</v>
      </c>
      <c r="R28" s="13">
        <f t="shared" si="3"/>
        <v>23.055</v>
      </c>
      <c r="S28" s="6">
        <f t="shared" si="4"/>
        <v>0.5126633640926006</v>
      </c>
      <c r="T28" s="6">
        <f t="shared" si="5"/>
        <v>0</v>
      </c>
      <c r="U28" s="6">
        <f t="shared" si="6"/>
        <v>0.22466666666666626</v>
      </c>
      <c r="V28" s="6">
        <f t="shared" si="7"/>
        <v>0.33000000000000185</v>
      </c>
      <c r="W28" s="6">
        <f t="shared" si="8"/>
        <v>1</v>
      </c>
      <c r="X28" s="6">
        <f t="shared" si="9"/>
        <v>23.055</v>
      </c>
      <c r="Y28" s="6">
        <f t="shared" si="10"/>
        <v>0.33000000000000185</v>
      </c>
      <c r="Z28" s="6">
        <v>3</v>
      </c>
      <c r="AA28" s="6">
        <v>1.693</v>
      </c>
      <c r="AB28" s="6">
        <v>0.8884</v>
      </c>
      <c r="AC28" s="6">
        <v>0.5247489663319551</v>
      </c>
      <c r="AD28" s="6">
        <v>3</v>
      </c>
      <c r="AE28" s="6">
        <f>SUM($X$26:X28)/SUM($W$26:W28)</f>
        <v>23.026666666666667</v>
      </c>
      <c r="AF28" s="6">
        <f>SUM($Y$26:Y28)/SUM($W$26:W28)</f>
        <v>0.3000000000000007</v>
      </c>
      <c r="AG28" s="6">
        <f t="shared" si="11"/>
        <v>23.5</v>
      </c>
      <c r="AH28" s="6">
        <f t="shared" si="12"/>
        <v>22.5</v>
      </c>
    </row>
    <row r="29" spans="1:36" ht="12.75">
      <c r="A29" s="9">
        <v>4</v>
      </c>
      <c r="B29" s="21">
        <v>22.91</v>
      </c>
      <c r="C29" s="21">
        <v>22.98</v>
      </c>
      <c r="D29" s="21">
        <v>22.98</v>
      </c>
      <c r="E29" s="21">
        <v>23.1</v>
      </c>
      <c r="F29" s="21"/>
      <c r="G29" s="11">
        <f t="shared" si="13"/>
        <v>22.9925</v>
      </c>
      <c r="H29" s="11">
        <f t="shared" si="14"/>
        <v>0.19000000000000128</v>
      </c>
      <c r="I29" s="22"/>
      <c r="M29" s="6">
        <v>22.9925</v>
      </c>
      <c r="N29" s="9">
        <v>4</v>
      </c>
      <c r="O29" s="6">
        <f t="shared" si="0"/>
        <v>23.16933835195078</v>
      </c>
      <c r="P29" s="6">
        <f t="shared" si="1"/>
        <v>22.841994981382545</v>
      </c>
      <c r="Q29" s="6">
        <f t="shared" si="2"/>
        <v>23.005666666666663</v>
      </c>
      <c r="R29" s="13">
        <f t="shared" si="3"/>
        <v>22.9925</v>
      </c>
      <c r="S29" s="6">
        <f t="shared" si="4"/>
        <v>0.5126633640926006</v>
      </c>
      <c r="T29" s="6">
        <f t="shared" si="5"/>
        <v>0</v>
      </c>
      <c r="U29" s="6">
        <f t="shared" si="6"/>
        <v>0.22466666666666626</v>
      </c>
      <c r="V29" s="6">
        <f t="shared" si="7"/>
        <v>0.19000000000000128</v>
      </c>
      <c r="W29" s="6">
        <f t="shared" si="8"/>
        <v>1</v>
      </c>
      <c r="X29" s="6">
        <f t="shared" si="9"/>
        <v>22.9925</v>
      </c>
      <c r="Y29" s="6">
        <f t="shared" si="10"/>
        <v>0.19000000000000128</v>
      </c>
      <c r="Z29" s="6">
        <v>4</v>
      </c>
      <c r="AA29" s="6">
        <v>2.059</v>
      </c>
      <c r="AB29" s="6">
        <v>0.8798</v>
      </c>
      <c r="AC29" s="6">
        <v>0.427294803302574</v>
      </c>
      <c r="AD29" s="6">
        <v>4</v>
      </c>
      <c r="AE29" s="6">
        <f>SUM($X$26:X29)/SUM($W$26:W29)</f>
        <v>23.018124999999998</v>
      </c>
      <c r="AF29" s="6">
        <f>SUM($Y$26:Y29)/SUM($W$26:W29)</f>
        <v>0.27250000000000085</v>
      </c>
      <c r="AG29" s="6">
        <f t="shared" si="11"/>
        <v>23.5</v>
      </c>
      <c r="AH29" s="6">
        <f t="shared" si="12"/>
        <v>22.5</v>
      </c>
      <c r="AI29" s="4"/>
      <c r="AJ29" s="1"/>
    </row>
    <row r="30" spans="1:34" ht="12.75">
      <c r="A30" s="9">
        <v>5</v>
      </c>
      <c r="B30" s="21">
        <v>23.12</v>
      </c>
      <c r="C30" s="21">
        <v>22.85</v>
      </c>
      <c r="D30" s="21">
        <v>23.01</v>
      </c>
      <c r="E30" s="21">
        <v>23.02</v>
      </c>
      <c r="F30" s="21"/>
      <c r="G30" s="11">
        <f t="shared" si="13"/>
        <v>23</v>
      </c>
      <c r="H30" s="11">
        <f t="shared" si="14"/>
        <v>0.2699999999999996</v>
      </c>
      <c r="I30" s="22"/>
      <c r="M30" s="6">
        <v>23</v>
      </c>
      <c r="N30" s="9">
        <v>5</v>
      </c>
      <c r="O30" s="6">
        <f t="shared" si="0"/>
        <v>23.16933835195078</v>
      </c>
      <c r="P30" s="6">
        <f t="shared" si="1"/>
        <v>22.841994981382545</v>
      </c>
      <c r="Q30" s="6">
        <f t="shared" si="2"/>
        <v>23.005666666666663</v>
      </c>
      <c r="R30" s="13">
        <f t="shared" si="3"/>
        <v>23</v>
      </c>
      <c r="S30" s="6">
        <f t="shared" si="4"/>
        <v>0.5126633640926006</v>
      </c>
      <c r="T30" s="6">
        <f t="shared" si="5"/>
        <v>0</v>
      </c>
      <c r="U30" s="6">
        <f t="shared" si="6"/>
        <v>0.22466666666666626</v>
      </c>
      <c r="V30" s="6">
        <f t="shared" si="7"/>
        <v>0.2699999999999996</v>
      </c>
      <c r="W30" s="6">
        <f t="shared" si="8"/>
        <v>1</v>
      </c>
      <c r="X30" s="6">
        <f t="shared" si="9"/>
        <v>23</v>
      </c>
      <c r="Y30" s="6">
        <f t="shared" si="10"/>
        <v>0.2699999999999996</v>
      </c>
      <c r="Z30" s="6">
        <v>5</v>
      </c>
      <c r="AA30" s="6">
        <v>2.326</v>
      </c>
      <c r="AB30" s="6">
        <v>0.8641</v>
      </c>
      <c r="AC30" s="6">
        <v>0.37149613069647464</v>
      </c>
      <c r="AD30" s="6">
        <v>5</v>
      </c>
      <c r="AE30" s="6">
        <f>SUM($X$26:X30)/SUM($W$26:W30)</f>
        <v>23.014499999999998</v>
      </c>
      <c r="AF30" s="6">
        <f>SUM($Y$26:Y30)/SUM($W$26:W30)</f>
        <v>0.2720000000000006</v>
      </c>
      <c r="AG30" s="6">
        <f t="shared" si="11"/>
        <v>23.5</v>
      </c>
      <c r="AH30" s="6">
        <f t="shared" si="12"/>
        <v>22.5</v>
      </c>
    </row>
    <row r="31" spans="1:36" ht="12.75">
      <c r="A31" s="9">
        <v>6</v>
      </c>
      <c r="B31" s="21">
        <v>23.15</v>
      </c>
      <c r="C31" s="21">
        <v>23</v>
      </c>
      <c r="D31" s="21">
        <v>23.04</v>
      </c>
      <c r="E31" s="21">
        <v>23.06</v>
      </c>
      <c r="F31" s="21"/>
      <c r="G31" s="11">
        <f t="shared" si="13"/>
        <v>23.0625</v>
      </c>
      <c r="H31" s="11">
        <f t="shared" si="14"/>
        <v>0.14999999999999858</v>
      </c>
      <c r="I31" s="22"/>
      <c r="M31" s="6">
        <v>23.0625</v>
      </c>
      <c r="N31" s="9">
        <v>6</v>
      </c>
      <c r="O31" s="6">
        <f t="shared" si="0"/>
        <v>23.16933835195078</v>
      </c>
      <c r="P31" s="6">
        <f t="shared" si="1"/>
        <v>22.841994981382545</v>
      </c>
      <c r="Q31" s="6">
        <f t="shared" si="2"/>
        <v>23.005666666666663</v>
      </c>
      <c r="R31" s="13">
        <f t="shared" si="3"/>
        <v>23.0625</v>
      </c>
      <c r="S31" s="6">
        <f t="shared" si="4"/>
        <v>0.5126633640926006</v>
      </c>
      <c r="T31" s="6">
        <f t="shared" si="5"/>
        <v>0</v>
      </c>
      <c r="U31" s="6">
        <f t="shared" si="6"/>
        <v>0.22466666666666626</v>
      </c>
      <c r="V31" s="6">
        <f t="shared" si="7"/>
        <v>0.14999999999999858</v>
      </c>
      <c r="W31" s="6">
        <f t="shared" si="8"/>
        <v>1</v>
      </c>
      <c r="X31" s="6">
        <f t="shared" si="9"/>
        <v>23.0625</v>
      </c>
      <c r="Y31" s="6">
        <f t="shared" si="10"/>
        <v>0.14999999999999858</v>
      </c>
      <c r="Z31" s="6">
        <v>6</v>
      </c>
      <c r="AA31" s="6">
        <v>2.534</v>
      </c>
      <c r="AB31" s="6">
        <v>0.848</v>
      </c>
      <c r="AC31" s="6">
        <v>0.3346487766377269</v>
      </c>
      <c r="AD31" s="6">
        <v>6</v>
      </c>
      <c r="AE31" s="6">
        <f>SUM($X$26:X31)/SUM($W$26:W31)</f>
        <v>23.022499999999997</v>
      </c>
      <c r="AF31" s="6">
        <f>SUM($Y$26:Y31)/SUM($W$26:W31)</f>
        <v>0.2516666666666669</v>
      </c>
      <c r="AG31" s="6">
        <f t="shared" si="11"/>
        <v>23.5</v>
      </c>
      <c r="AH31" s="6">
        <f t="shared" si="12"/>
        <v>22.5</v>
      </c>
      <c r="AI31" s="4"/>
      <c r="AJ31" s="6"/>
    </row>
    <row r="32" spans="1:34" ht="12.75">
      <c r="A32" s="9">
        <v>7</v>
      </c>
      <c r="B32" s="21">
        <v>22.79</v>
      </c>
      <c r="C32" s="21">
        <v>22.98</v>
      </c>
      <c r="D32" s="21">
        <v>22.84</v>
      </c>
      <c r="E32" s="21">
        <v>23.14</v>
      </c>
      <c r="F32" s="21"/>
      <c r="G32" s="11">
        <f t="shared" si="13"/>
        <v>22.9375</v>
      </c>
      <c r="H32" s="11">
        <f t="shared" si="14"/>
        <v>0.3500000000000014</v>
      </c>
      <c r="I32" s="22"/>
      <c r="M32" s="6">
        <v>22.9375</v>
      </c>
      <c r="N32" s="9">
        <v>7</v>
      </c>
      <c r="O32" s="6">
        <f t="shared" si="0"/>
        <v>23.16933835195078</v>
      </c>
      <c r="P32" s="6">
        <f t="shared" si="1"/>
        <v>22.841994981382545</v>
      </c>
      <c r="Q32" s="6">
        <f t="shared" si="2"/>
        <v>23.005666666666663</v>
      </c>
      <c r="R32" s="13">
        <f t="shared" si="3"/>
        <v>22.9375</v>
      </c>
      <c r="S32" s="6">
        <f t="shared" si="4"/>
        <v>0.5126633640926006</v>
      </c>
      <c r="T32" s="6">
        <f t="shared" si="5"/>
        <v>0</v>
      </c>
      <c r="U32" s="6">
        <f t="shared" si="6"/>
        <v>0.22466666666666626</v>
      </c>
      <c r="V32" s="6">
        <f t="shared" si="7"/>
        <v>0.3500000000000014</v>
      </c>
      <c r="W32" s="6">
        <f t="shared" si="8"/>
        <v>1</v>
      </c>
      <c r="X32" s="6">
        <f t="shared" si="9"/>
        <v>22.9375</v>
      </c>
      <c r="Y32" s="6">
        <f t="shared" si="10"/>
        <v>0.3500000000000014</v>
      </c>
      <c r="Z32" s="6">
        <v>7</v>
      </c>
      <c r="AA32" s="6">
        <v>2.704</v>
      </c>
      <c r="AB32" s="6">
        <v>0.8332</v>
      </c>
      <c r="AC32" s="6">
        <v>0.3081360946745562</v>
      </c>
      <c r="AD32" s="6">
        <v>7</v>
      </c>
      <c r="AE32" s="6">
        <f>SUM($X$26:X32)/SUM($W$26:W32)</f>
        <v>23.010357142857142</v>
      </c>
      <c r="AF32" s="6">
        <f>SUM($Y$26:Y32)/SUM($W$26:W32)</f>
        <v>0.2657142857142861</v>
      </c>
      <c r="AG32" s="6">
        <f t="shared" si="11"/>
        <v>23.5</v>
      </c>
      <c r="AH32" s="6">
        <f t="shared" si="12"/>
        <v>22.5</v>
      </c>
    </row>
    <row r="33" spans="1:36" ht="12.75">
      <c r="A33" s="9">
        <v>8</v>
      </c>
      <c r="B33" s="21">
        <v>23.04</v>
      </c>
      <c r="C33" s="21">
        <v>22.97</v>
      </c>
      <c r="D33" s="21">
        <v>23.02</v>
      </c>
      <c r="E33" s="21">
        <v>22.99</v>
      </c>
      <c r="F33" s="21"/>
      <c r="G33" s="11">
        <f t="shared" si="13"/>
        <v>23.005</v>
      </c>
      <c r="H33" s="11">
        <f t="shared" si="14"/>
        <v>0.07000000000000028</v>
      </c>
      <c r="I33" s="22"/>
      <c r="M33" s="6">
        <v>23.005</v>
      </c>
      <c r="N33" s="9">
        <v>8</v>
      </c>
      <c r="O33" s="6">
        <f t="shared" si="0"/>
        <v>23.16933835195078</v>
      </c>
      <c r="P33" s="6">
        <f t="shared" si="1"/>
        <v>22.841994981382545</v>
      </c>
      <c r="Q33" s="6">
        <f t="shared" si="2"/>
        <v>23.005666666666663</v>
      </c>
      <c r="R33" s="13">
        <f t="shared" si="3"/>
        <v>23.005</v>
      </c>
      <c r="S33" s="6">
        <f t="shared" si="4"/>
        <v>0.5126633640926006</v>
      </c>
      <c r="T33" s="6">
        <f t="shared" si="5"/>
        <v>0</v>
      </c>
      <c r="U33" s="6">
        <f t="shared" si="6"/>
        <v>0.22466666666666626</v>
      </c>
      <c r="V33" s="6">
        <f t="shared" si="7"/>
        <v>0.07000000000000028</v>
      </c>
      <c r="W33" s="6">
        <f t="shared" si="8"/>
        <v>1</v>
      </c>
      <c r="X33" s="6">
        <f t="shared" si="9"/>
        <v>23.005</v>
      </c>
      <c r="Y33" s="6">
        <f t="shared" si="10"/>
        <v>0.07000000000000028</v>
      </c>
      <c r="Z33" s="6">
        <v>8</v>
      </c>
      <c r="AA33" s="6">
        <v>2.847</v>
      </c>
      <c r="AB33" s="6">
        <v>0.8198</v>
      </c>
      <c r="AC33" s="6">
        <v>0.28795223041798385</v>
      </c>
      <c r="AD33" s="6">
        <v>8</v>
      </c>
      <c r="AE33" s="6">
        <f>SUM($X$26:X33)/SUM($W$26:W33)</f>
        <v>23.0096875</v>
      </c>
      <c r="AF33" s="6">
        <f>SUM($Y$26:Y33)/SUM($W$26:W33)</f>
        <v>0.2412500000000004</v>
      </c>
      <c r="AG33" s="6">
        <f t="shared" si="11"/>
        <v>23.5</v>
      </c>
      <c r="AH33" s="6">
        <f t="shared" si="12"/>
        <v>22.5</v>
      </c>
      <c r="AI33" s="4"/>
      <c r="AJ33" s="1"/>
    </row>
    <row r="34" spans="1:36" ht="12.75">
      <c r="A34" s="9">
        <v>9</v>
      </c>
      <c r="B34" s="21">
        <v>23.02</v>
      </c>
      <c r="C34" s="21">
        <v>22.94</v>
      </c>
      <c r="D34" s="21">
        <v>23.19</v>
      </c>
      <c r="E34" s="21">
        <v>23.01</v>
      </c>
      <c r="F34" s="21"/>
      <c r="G34" s="11">
        <f t="shared" si="13"/>
        <v>23.040000000000003</v>
      </c>
      <c r="H34" s="11">
        <f t="shared" si="14"/>
        <v>0.25</v>
      </c>
      <c r="I34" s="22"/>
      <c r="M34" s="6">
        <v>23.04</v>
      </c>
      <c r="N34" s="9">
        <v>9</v>
      </c>
      <c r="O34" s="6">
        <f t="shared" si="0"/>
        <v>23.16933835195078</v>
      </c>
      <c r="P34" s="6">
        <f t="shared" si="1"/>
        <v>22.841994981382545</v>
      </c>
      <c r="Q34" s="6">
        <f t="shared" si="2"/>
        <v>23.005666666666663</v>
      </c>
      <c r="R34" s="13">
        <f t="shared" si="3"/>
        <v>23.040000000000003</v>
      </c>
      <c r="S34" s="6">
        <f t="shared" si="4"/>
        <v>0.5126633640926006</v>
      </c>
      <c r="T34" s="6">
        <f t="shared" si="5"/>
        <v>0</v>
      </c>
      <c r="U34" s="6">
        <f t="shared" si="6"/>
        <v>0.22466666666666626</v>
      </c>
      <c r="V34" s="6">
        <f t="shared" si="7"/>
        <v>0.25</v>
      </c>
      <c r="W34" s="6">
        <f t="shared" si="8"/>
        <v>1</v>
      </c>
      <c r="X34" s="6">
        <f t="shared" si="9"/>
        <v>23.040000000000003</v>
      </c>
      <c r="Y34" s="6">
        <f t="shared" si="10"/>
        <v>0.25</v>
      </c>
      <c r="Z34" s="6">
        <v>9</v>
      </c>
      <c r="AA34" s="6">
        <v>2.97</v>
      </c>
      <c r="AB34" s="6">
        <v>0.8078</v>
      </c>
      <c r="AC34" s="6">
        <v>0.27198653198653194</v>
      </c>
      <c r="AD34" s="6">
        <v>9</v>
      </c>
      <c r="AE34" s="6">
        <f>SUM($X$26:X34)/SUM($W$26:W34)</f>
        <v>23.013055555555553</v>
      </c>
      <c r="AF34" s="6">
        <f>SUM($Y$26:Y34)/SUM($W$26:W34)</f>
        <v>0.2422222222222226</v>
      </c>
      <c r="AG34" s="6">
        <f t="shared" si="11"/>
        <v>23.5</v>
      </c>
      <c r="AH34" s="6">
        <f t="shared" si="12"/>
        <v>22.5</v>
      </c>
      <c r="AJ34" s="1"/>
    </row>
    <row r="35" spans="1:36" ht="12.75">
      <c r="A35" s="9">
        <v>10</v>
      </c>
      <c r="B35" s="21">
        <v>22.9</v>
      </c>
      <c r="C35" s="21">
        <v>22.86</v>
      </c>
      <c r="D35" s="21">
        <v>22.99</v>
      </c>
      <c r="E35" s="21">
        <v>22.9</v>
      </c>
      <c r="F35" s="21"/>
      <c r="G35" s="11">
        <f t="shared" si="13"/>
        <v>22.9125</v>
      </c>
      <c r="H35" s="11">
        <f t="shared" si="14"/>
        <v>0.129999999999999</v>
      </c>
      <c r="I35" s="22"/>
      <c r="M35" s="6">
        <v>22.9125</v>
      </c>
      <c r="N35" s="9">
        <v>10</v>
      </c>
      <c r="O35" s="6">
        <f t="shared" si="0"/>
        <v>23.16933835195078</v>
      </c>
      <c r="P35" s="6">
        <f t="shared" si="1"/>
        <v>22.841994981382545</v>
      </c>
      <c r="Q35" s="6">
        <f t="shared" si="2"/>
        <v>23.005666666666663</v>
      </c>
      <c r="R35" s="13">
        <f t="shared" si="3"/>
        <v>22.9125</v>
      </c>
      <c r="S35" s="6">
        <f t="shared" si="4"/>
        <v>0.5126633640926006</v>
      </c>
      <c r="T35" s="6">
        <f t="shared" si="5"/>
        <v>0</v>
      </c>
      <c r="U35" s="6">
        <f t="shared" si="6"/>
        <v>0.22466666666666626</v>
      </c>
      <c r="V35" s="6">
        <f t="shared" si="7"/>
        <v>0.129999999999999</v>
      </c>
      <c r="W35" s="6">
        <f t="shared" si="8"/>
        <v>1</v>
      </c>
      <c r="X35" s="6">
        <f t="shared" si="9"/>
        <v>22.9125</v>
      </c>
      <c r="Y35" s="6">
        <f t="shared" si="10"/>
        <v>0.129999999999999</v>
      </c>
      <c r="Z35" s="6">
        <v>10</v>
      </c>
      <c r="AA35" s="6">
        <v>3.078</v>
      </c>
      <c r="AB35" s="6">
        <v>0.7971</v>
      </c>
      <c r="AC35" s="6">
        <v>0.25896686159844057</v>
      </c>
      <c r="AD35" s="6">
        <v>10</v>
      </c>
      <c r="AE35" s="6">
        <f>SUM($X$26:X35)/SUM($W$26:W35)</f>
        <v>23.002999999999997</v>
      </c>
      <c r="AF35" s="6">
        <f>SUM($Y$26:Y35)/SUM($W$26:W35)</f>
        <v>0.23100000000000023</v>
      </c>
      <c r="AG35" s="6">
        <f t="shared" si="11"/>
        <v>23.5</v>
      </c>
      <c r="AH35" s="6">
        <f t="shared" si="12"/>
        <v>22.5</v>
      </c>
      <c r="AJ35" s="1"/>
    </row>
    <row r="36" spans="1:36" ht="12.75">
      <c r="A36" s="9">
        <v>11</v>
      </c>
      <c r="B36" s="21">
        <v>22.92</v>
      </c>
      <c r="C36" s="21">
        <v>22.99</v>
      </c>
      <c r="D36" s="21">
        <v>23.01</v>
      </c>
      <c r="E36" s="21">
        <v>23</v>
      </c>
      <c r="F36" s="21"/>
      <c r="G36" s="11">
        <f t="shared" si="13"/>
        <v>22.98</v>
      </c>
      <c r="H36" s="11">
        <f t="shared" si="14"/>
        <v>0.08999999999999986</v>
      </c>
      <c r="I36" s="22"/>
      <c r="M36" s="6">
        <v>22.98</v>
      </c>
      <c r="N36" s="9">
        <v>11</v>
      </c>
      <c r="O36" s="6">
        <f t="shared" si="0"/>
        <v>23.16933835195078</v>
      </c>
      <c r="P36" s="6">
        <f t="shared" si="1"/>
        <v>22.841994981382545</v>
      </c>
      <c r="Q36" s="6">
        <f t="shared" si="2"/>
        <v>23.005666666666663</v>
      </c>
      <c r="R36" s="13">
        <f t="shared" si="3"/>
        <v>22.98</v>
      </c>
      <c r="S36" s="6">
        <f t="shared" si="4"/>
        <v>0.5126633640926006</v>
      </c>
      <c r="T36" s="6">
        <f t="shared" si="5"/>
        <v>0</v>
      </c>
      <c r="U36" s="6">
        <f t="shared" si="6"/>
        <v>0.22466666666666626</v>
      </c>
      <c r="V36" s="6">
        <f t="shared" si="7"/>
        <v>0.08999999999999986</v>
      </c>
      <c r="W36" s="6">
        <f t="shared" si="8"/>
        <v>1</v>
      </c>
      <c r="X36" s="6">
        <f t="shared" si="9"/>
        <v>22.98</v>
      </c>
      <c r="Y36" s="6">
        <f t="shared" si="10"/>
        <v>0.08999999999999986</v>
      </c>
      <c r="Z36" s="6">
        <v>11</v>
      </c>
      <c r="AA36" s="6">
        <v>3.173</v>
      </c>
      <c r="AB36" s="6">
        <v>0.7873</v>
      </c>
      <c r="AC36" s="6">
        <v>0.2481248030255279</v>
      </c>
      <c r="AD36" s="6">
        <v>11</v>
      </c>
      <c r="AE36" s="6">
        <f>SUM($X$26:X36)/SUM($W$26:W36)</f>
        <v>23.000909090909087</v>
      </c>
      <c r="AF36" s="6">
        <f>SUM($Y$26:Y36)/SUM($W$26:W36)</f>
        <v>0.21818181818181837</v>
      </c>
      <c r="AG36" s="6">
        <f t="shared" si="11"/>
        <v>23.5</v>
      </c>
      <c r="AH36" s="6">
        <f t="shared" si="12"/>
        <v>22.5</v>
      </c>
      <c r="AJ36" s="1"/>
    </row>
    <row r="37" spans="1:36" ht="12.75">
      <c r="A37" s="9">
        <v>12</v>
      </c>
      <c r="B37" s="21">
        <v>23.15</v>
      </c>
      <c r="C37" s="21">
        <v>22.98</v>
      </c>
      <c r="D37" s="21">
        <v>22.92</v>
      </c>
      <c r="E37" s="21">
        <v>23.11</v>
      </c>
      <c r="F37" s="21"/>
      <c r="G37" s="11">
        <f t="shared" si="13"/>
        <v>23.04</v>
      </c>
      <c r="H37" s="11">
        <f t="shared" si="14"/>
        <v>0.22999999999999687</v>
      </c>
      <c r="I37" s="22"/>
      <c r="M37" s="6">
        <v>23.04</v>
      </c>
      <c r="N37" s="9">
        <v>12</v>
      </c>
      <c r="O37" s="6">
        <f t="shared" si="0"/>
        <v>23.16933835195078</v>
      </c>
      <c r="P37" s="6">
        <f t="shared" si="1"/>
        <v>22.841994981382545</v>
      </c>
      <c r="Q37" s="6">
        <f t="shared" si="2"/>
        <v>23.005666666666663</v>
      </c>
      <c r="R37" s="13">
        <f t="shared" si="3"/>
        <v>23.04</v>
      </c>
      <c r="S37" s="6">
        <f t="shared" si="4"/>
        <v>0.5126633640926006</v>
      </c>
      <c r="T37" s="6">
        <f t="shared" si="5"/>
        <v>0</v>
      </c>
      <c r="U37" s="6">
        <f t="shared" si="6"/>
        <v>0.22466666666666626</v>
      </c>
      <c r="V37" s="6">
        <f t="shared" si="7"/>
        <v>0.22999999999999687</v>
      </c>
      <c r="W37" s="6">
        <f t="shared" si="8"/>
        <v>1</v>
      </c>
      <c r="X37" s="6">
        <f t="shared" si="9"/>
        <v>23.04</v>
      </c>
      <c r="Y37" s="6">
        <f t="shared" si="10"/>
        <v>0.22999999999999687</v>
      </c>
      <c r="Z37" s="6">
        <v>12</v>
      </c>
      <c r="AA37" s="6">
        <v>3.258</v>
      </c>
      <c r="AB37" s="6">
        <v>0.7785</v>
      </c>
      <c r="AC37" s="6">
        <v>0.23895027624309392</v>
      </c>
      <c r="AD37" s="6">
        <v>12</v>
      </c>
      <c r="AE37" s="6">
        <f>SUM($X$26:X37)/SUM($W$26:W37)</f>
        <v>23.004166666666663</v>
      </c>
      <c r="AF37" s="6">
        <f>SUM($Y$26:Y37)/SUM($W$26:W37)</f>
        <v>0.2191666666666666</v>
      </c>
      <c r="AG37" s="6">
        <f t="shared" si="11"/>
        <v>23.5</v>
      </c>
      <c r="AH37" s="6">
        <f t="shared" si="12"/>
        <v>22.5</v>
      </c>
      <c r="AJ37" s="1"/>
    </row>
    <row r="38" spans="1:36" ht="12.75">
      <c r="A38" s="9">
        <v>13</v>
      </c>
      <c r="B38" s="21">
        <v>23.15</v>
      </c>
      <c r="C38" s="21">
        <v>22.94</v>
      </c>
      <c r="D38" s="21">
        <v>22.98</v>
      </c>
      <c r="E38" s="21">
        <v>22.96</v>
      </c>
      <c r="F38" s="21"/>
      <c r="G38" s="11">
        <f t="shared" si="13"/>
        <v>23.0075</v>
      </c>
      <c r="H38" s="11">
        <f t="shared" si="14"/>
        <v>0.2099999999999973</v>
      </c>
      <c r="I38" s="22"/>
      <c r="M38" s="6">
        <v>23.0075</v>
      </c>
      <c r="N38" s="9">
        <v>13</v>
      </c>
      <c r="O38" s="6">
        <f t="shared" si="0"/>
        <v>23.16933835195078</v>
      </c>
      <c r="P38" s="6">
        <f t="shared" si="1"/>
        <v>22.841994981382545</v>
      </c>
      <c r="Q38" s="6">
        <f t="shared" si="2"/>
        <v>23.005666666666663</v>
      </c>
      <c r="R38" s="13">
        <f t="shared" si="3"/>
        <v>23.0075</v>
      </c>
      <c r="S38" s="6">
        <f t="shared" si="4"/>
        <v>0.5126633640926006</v>
      </c>
      <c r="T38" s="6">
        <f t="shared" si="5"/>
        <v>0</v>
      </c>
      <c r="U38" s="6">
        <f t="shared" si="6"/>
        <v>0.22466666666666626</v>
      </c>
      <c r="V38" s="6">
        <f t="shared" si="7"/>
        <v>0.2099999999999973</v>
      </c>
      <c r="W38" s="6">
        <f t="shared" si="8"/>
        <v>1</v>
      </c>
      <c r="X38" s="6">
        <f t="shared" si="9"/>
        <v>23.0075</v>
      </c>
      <c r="Y38" s="6">
        <f t="shared" si="10"/>
        <v>0.2099999999999973</v>
      </c>
      <c r="Z38" s="6">
        <v>13</v>
      </c>
      <c r="AA38" s="6">
        <v>3.336</v>
      </c>
      <c r="AB38" s="6">
        <v>0.7704</v>
      </c>
      <c r="AC38" s="6">
        <v>0.23093525179856114</v>
      </c>
      <c r="AD38" s="6">
        <v>13</v>
      </c>
      <c r="AE38" s="6">
        <f>SUM($X$26:X38)/SUM($W$26:W38)</f>
        <v>23.00442307692307</v>
      </c>
      <c r="AF38" s="6">
        <f>SUM($Y$26:Y38)/SUM($W$26:W38)</f>
        <v>0.21846153846153818</v>
      </c>
      <c r="AG38" s="6">
        <f t="shared" si="11"/>
        <v>23.5</v>
      </c>
      <c r="AH38" s="6">
        <f t="shared" si="12"/>
        <v>22.5</v>
      </c>
      <c r="AJ38" s="1"/>
    </row>
    <row r="39" spans="1:36" ht="12.75">
      <c r="A39" s="9">
        <v>14</v>
      </c>
      <c r="B39" s="21">
        <v>22.87</v>
      </c>
      <c r="C39" s="21">
        <v>22.95</v>
      </c>
      <c r="D39" s="21">
        <v>23.07</v>
      </c>
      <c r="E39" s="21">
        <v>22.99</v>
      </c>
      <c r="F39" s="21"/>
      <c r="G39" s="11">
        <f t="shared" si="13"/>
        <v>22.97</v>
      </c>
      <c r="H39" s="11">
        <f t="shared" si="14"/>
        <v>0.1999999999999993</v>
      </c>
      <c r="I39" s="22"/>
      <c r="M39" s="6">
        <v>22.97</v>
      </c>
      <c r="N39" s="9">
        <v>14</v>
      </c>
      <c r="O39" s="6">
        <f t="shared" si="0"/>
        <v>23.16933835195078</v>
      </c>
      <c r="P39" s="6">
        <f t="shared" si="1"/>
        <v>22.841994981382545</v>
      </c>
      <c r="Q39" s="6">
        <f t="shared" si="2"/>
        <v>23.005666666666663</v>
      </c>
      <c r="R39" s="13">
        <f t="shared" si="3"/>
        <v>22.97</v>
      </c>
      <c r="S39" s="6">
        <f t="shared" si="4"/>
        <v>0.5126633640926006</v>
      </c>
      <c r="T39" s="6">
        <f t="shared" si="5"/>
        <v>0</v>
      </c>
      <c r="U39" s="6">
        <f t="shared" si="6"/>
        <v>0.22466666666666626</v>
      </c>
      <c r="V39" s="6">
        <f t="shared" si="7"/>
        <v>0.1999999999999993</v>
      </c>
      <c r="W39" s="6">
        <f t="shared" si="8"/>
        <v>1</v>
      </c>
      <c r="X39" s="6">
        <f t="shared" si="9"/>
        <v>22.97</v>
      </c>
      <c r="Y39" s="6">
        <f t="shared" si="10"/>
        <v>0.1999999999999993</v>
      </c>
      <c r="Z39" s="6">
        <v>14</v>
      </c>
      <c r="AA39" s="6">
        <v>3.407</v>
      </c>
      <c r="AB39" s="6">
        <v>0.763</v>
      </c>
      <c r="AC39" s="6">
        <v>0.2239506897563839</v>
      </c>
      <c r="AD39" s="6">
        <v>14</v>
      </c>
      <c r="AE39" s="6">
        <f>SUM($X$26:X39)/SUM($W$26:W39)</f>
        <v>23.00196428571428</v>
      </c>
      <c r="AF39" s="6">
        <f>SUM($Y$26:Y39)/SUM($W$26:W39)</f>
        <v>0.21714285714285683</v>
      </c>
      <c r="AG39" s="6">
        <f t="shared" si="11"/>
        <v>23.5</v>
      </c>
      <c r="AH39" s="6">
        <f t="shared" si="12"/>
        <v>22.5</v>
      </c>
      <c r="AJ39" s="1"/>
    </row>
    <row r="40" spans="1:36" ht="12.75">
      <c r="A40" s="9">
        <v>15</v>
      </c>
      <c r="B40" s="21">
        <v>23.22</v>
      </c>
      <c r="C40" s="21">
        <v>22.89</v>
      </c>
      <c r="D40" s="21">
        <v>23.19</v>
      </c>
      <c r="E40" s="21">
        <v>22.93</v>
      </c>
      <c r="F40" s="21"/>
      <c r="G40" s="11">
        <f t="shared" si="13"/>
        <v>23.057499999999997</v>
      </c>
      <c r="H40" s="11">
        <f t="shared" si="14"/>
        <v>0.3299999999999983</v>
      </c>
      <c r="I40" s="22"/>
      <c r="M40" s="6">
        <v>23.0575</v>
      </c>
      <c r="N40" s="9">
        <v>15</v>
      </c>
      <c r="O40" s="6">
        <f t="shared" si="0"/>
        <v>23.16933835195078</v>
      </c>
      <c r="P40" s="6">
        <f t="shared" si="1"/>
        <v>22.841994981382545</v>
      </c>
      <c r="Q40" s="6">
        <f t="shared" si="2"/>
        <v>23.005666666666663</v>
      </c>
      <c r="R40" s="13">
        <f t="shared" si="3"/>
        <v>23.057499999999997</v>
      </c>
      <c r="S40" s="6">
        <f t="shared" si="4"/>
        <v>0.5126633640926006</v>
      </c>
      <c r="T40" s="6">
        <f t="shared" si="5"/>
        <v>0</v>
      </c>
      <c r="U40" s="6">
        <f t="shared" si="6"/>
        <v>0.22466666666666626</v>
      </c>
      <c r="V40" s="6">
        <f t="shared" si="7"/>
        <v>0.3299999999999983</v>
      </c>
      <c r="W40" s="6">
        <f t="shared" si="8"/>
        <v>1</v>
      </c>
      <c r="X40" s="6">
        <f t="shared" si="9"/>
        <v>23.057499999999997</v>
      </c>
      <c r="Y40" s="6">
        <f t="shared" si="10"/>
        <v>0.3299999999999983</v>
      </c>
      <c r="Z40" s="6">
        <v>15</v>
      </c>
      <c r="AA40" s="6">
        <v>3.472</v>
      </c>
      <c r="AB40" s="6">
        <v>0.7562</v>
      </c>
      <c r="AC40" s="6">
        <v>0.2177995391705069</v>
      </c>
      <c r="AD40" s="6">
        <v>15</v>
      </c>
      <c r="AE40" s="6">
        <f>SUM($X$26:X40)/SUM($W$26:W40)</f>
        <v>23.005666666666663</v>
      </c>
      <c r="AF40" s="6">
        <f>SUM($Y$26:Y40)/SUM($W$26:W40)</f>
        <v>0.22466666666666626</v>
      </c>
      <c r="AG40" s="6">
        <f t="shared" si="11"/>
        <v>23.5</v>
      </c>
      <c r="AH40" s="6">
        <f t="shared" si="12"/>
        <v>22.5</v>
      </c>
      <c r="AJ40" s="1"/>
    </row>
    <row r="41" spans="1:36" ht="12.75">
      <c r="A41" s="9">
        <v>16</v>
      </c>
      <c r="B41" s="21">
        <v>22.5</v>
      </c>
      <c r="C41" s="21">
        <v>22.51</v>
      </c>
      <c r="D41" s="21">
        <v>22.17</v>
      </c>
      <c r="E41" s="21">
        <v>22.6</v>
      </c>
      <c r="F41" s="21"/>
      <c r="G41" s="11">
        <f t="shared" si="13"/>
        <v>22.445</v>
      </c>
      <c r="H41" s="11">
        <f t="shared" si="14"/>
        <v>0.4299999999999997</v>
      </c>
      <c r="I41" s="22"/>
      <c r="N41" s="9">
        <v>16</v>
      </c>
      <c r="O41" s="6">
        <f t="shared" si="0"/>
        <v>23.16933835195078</v>
      </c>
      <c r="P41" s="6">
        <f t="shared" si="1"/>
        <v>22.841994981382545</v>
      </c>
      <c r="Q41" s="6">
        <f t="shared" si="2"/>
        <v>23.005666666666663</v>
      </c>
      <c r="R41" s="13">
        <f t="shared" si="3"/>
        <v>22.445</v>
      </c>
      <c r="S41" s="6">
        <f t="shared" si="4"/>
        <v>0.5126633640926006</v>
      </c>
      <c r="T41" s="6">
        <f t="shared" si="5"/>
        <v>0</v>
      </c>
      <c r="U41" s="6">
        <f t="shared" si="6"/>
        <v>0.22466666666666626</v>
      </c>
      <c r="V41" s="6">
        <f t="shared" si="7"/>
        <v>0.4299999999999997</v>
      </c>
      <c r="W41" s="6">
        <f t="shared" si="8"/>
        <v>1</v>
      </c>
      <c r="X41" s="6">
        <f t="shared" si="9"/>
        <v>22.445</v>
      </c>
      <c r="Y41" s="6">
        <f t="shared" si="10"/>
        <v>0.4299999999999997</v>
      </c>
      <c r="Z41" s="6">
        <v>16</v>
      </c>
      <c r="AA41" s="6">
        <v>3.532</v>
      </c>
      <c r="AB41" s="6">
        <v>0.7499</v>
      </c>
      <c r="AC41" s="6">
        <v>0.21231596828992072</v>
      </c>
      <c r="AD41" s="6">
        <v>16</v>
      </c>
      <c r="AE41" s="6">
        <f>SUM($X$26:X41)/SUM($W$26:W41)</f>
        <v>22.970624999999995</v>
      </c>
      <c r="AF41" s="6">
        <f>SUM($Y$26:Y41)/SUM($W$26:W41)</f>
        <v>0.2374999999999996</v>
      </c>
      <c r="AG41" s="6">
        <f t="shared" si="11"/>
        <v>23.5</v>
      </c>
      <c r="AH41" s="6">
        <f t="shared" si="12"/>
        <v>22.5</v>
      </c>
      <c r="AJ41" s="1"/>
    </row>
    <row r="42" spans="1:36" ht="12.75">
      <c r="A42" s="9">
        <v>17</v>
      </c>
      <c r="B42" s="21"/>
      <c r="C42" s="21"/>
      <c r="D42" s="21"/>
      <c r="E42" s="21"/>
      <c r="F42" s="21"/>
      <c r="G42" s="11" t="e">
        <f t="shared" si="13"/>
        <v>#N/A</v>
      </c>
      <c r="H42" s="11" t="e">
        <f t="shared" si="14"/>
        <v>#N/A</v>
      </c>
      <c r="I42" s="22"/>
      <c r="N42" s="9">
        <v>17</v>
      </c>
      <c r="O42" s="6">
        <f t="shared" si="0"/>
        <v>23.16933835195078</v>
      </c>
      <c r="P42" s="6">
        <f t="shared" si="1"/>
        <v>22.841994981382545</v>
      </c>
      <c r="Q42" s="6">
        <f t="shared" si="2"/>
        <v>23.005666666666663</v>
      </c>
      <c r="R42" s="13" t="e">
        <f t="shared" si="3"/>
        <v>#N/A</v>
      </c>
      <c r="S42" s="6">
        <f t="shared" si="4"/>
        <v>0.5126633640926006</v>
      </c>
      <c r="T42" s="6">
        <f t="shared" si="5"/>
        <v>0</v>
      </c>
      <c r="U42" s="6">
        <f t="shared" si="6"/>
        <v>0.22466666666666626</v>
      </c>
      <c r="V42" s="6" t="e">
        <f t="shared" si="7"/>
        <v>#N/A</v>
      </c>
      <c r="W42" s="6">
        <f t="shared" si="8"/>
        <v>1</v>
      </c>
      <c r="X42" s="6" t="e">
        <f t="shared" si="9"/>
        <v>#N/A</v>
      </c>
      <c r="Y42" s="6" t="e">
        <f t="shared" si="10"/>
        <v>#N/A</v>
      </c>
      <c r="Z42" s="6">
        <v>17</v>
      </c>
      <c r="AA42" s="6">
        <v>3.588</v>
      </c>
      <c r="AB42" s="6">
        <v>0.7441</v>
      </c>
      <c r="AC42" s="6">
        <v>0.20738573021181717</v>
      </c>
      <c r="AD42" s="6">
        <v>17</v>
      </c>
      <c r="AE42" s="6" t="e">
        <f>SUM($X$26:X42)/SUM($W$26:W42)</f>
        <v>#N/A</v>
      </c>
      <c r="AF42" s="6" t="e">
        <f>SUM($Y$26:Y42)/SUM($W$26:W42)</f>
        <v>#N/A</v>
      </c>
      <c r="AG42" s="6">
        <f t="shared" si="11"/>
        <v>23.5</v>
      </c>
      <c r="AH42" s="6">
        <f t="shared" si="12"/>
        <v>22.5</v>
      </c>
      <c r="AJ42" s="1"/>
    </row>
    <row r="43" spans="1:36" ht="12.75">
      <c r="A43" s="9">
        <v>18</v>
      </c>
      <c r="B43" s="21"/>
      <c r="C43" s="21"/>
      <c r="D43" s="21"/>
      <c r="E43" s="21"/>
      <c r="F43" s="21"/>
      <c r="G43" s="11" t="e">
        <f aca="true" t="shared" si="15" ref="G43:G58">IF(ISBLANK(B43),#N/A,AVERAGEA(B43:F43))</f>
        <v>#N/A</v>
      </c>
      <c r="H43" s="11" t="e">
        <f aca="true" t="shared" si="16" ref="H43:H58">IF(ISBLANK(B43),#N/A,MAXA(B43:F43)-MINA(B43:F43))</f>
        <v>#N/A</v>
      </c>
      <c r="I43" s="22"/>
      <c r="N43" s="9">
        <v>18</v>
      </c>
      <c r="O43" s="6">
        <f t="shared" si="0"/>
        <v>23.16933835195078</v>
      </c>
      <c r="P43" s="6">
        <f t="shared" si="1"/>
        <v>22.841994981382545</v>
      </c>
      <c r="Q43" s="6">
        <f t="shared" si="2"/>
        <v>23.005666666666663</v>
      </c>
      <c r="R43" s="13" t="e">
        <f t="shared" si="3"/>
        <v>#N/A</v>
      </c>
      <c r="S43" s="6">
        <f t="shared" si="4"/>
        <v>0.5126633640926006</v>
      </c>
      <c r="T43" s="6">
        <f t="shared" si="5"/>
        <v>0</v>
      </c>
      <c r="U43" s="6">
        <f t="shared" si="6"/>
        <v>0.22466666666666626</v>
      </c>
      <c r="V43" s="6" t="e">
        <f t="shared" si="7"/>
        <v>#N/A</v>
      </c>
      <c r="W43" s="6">
        <f t="shared" si="8"/>
        <v>1</v>
      </c>
      <c r="X43" s="6" t="e">
        <f t="shared" si="9"/>
        <v>#N/A</v>
      </c>
      <c r="Y43" s="6" t="e">
        <f t="shared" si="10"/>
        <v>#N/A</v>
      </c>
      <c r="Z43" s="6">
        <v>18</v>
      </c>
      <c r="AA43" s="6">
        <v>3.64</v>
      </c>
      <c r="AB43" s="6">
        <v>0.7386</v>
      </c>
      <c r="AC43" s="6">
        <v>0.20291208791208792</v>
      </c>
      <c r="AD43" s="6">
        <v>18</v>
      </c>
      <c r="AE43" s="6" t="e">
        <f>SUM($X$26:X43)/SUM($W$26:W43)</f>
        <v>#N/A</v>
      </c>
      <c r="AF43" s="6" t="e">
        <f>SUM($Y$26:Y43)/SUM($W$26:W43)</f>
        <v>#N/A</v>
      </c>
      <c r="AG43" s="6">
        <f t="shared" si="11"/>
        <v>23.5</v>
      </c>
      <c r="AH43" s="6">
        <f t="shared" si="12"/>
        <v>22.5</v>
      </c>
      <c r="AJ43" s="1"/>
    </row>
    <row r="44" spans="1:36" ht="12.75">
      <c r="A44" s="9">
        <v>19</v>
      </c>
      <c r="B44" s="21"/>
      <c r="C44" s="21"/>
      <c r="D44" s="21"/>
      <c r="E44" s="21"/>
      <c r="F44" s="21"/>
      <c r="G44" s="11" t="e">
        <f t="shared" si="15"/>
        <v>#N/A</v>
      </c>
      <c r="H44" s="11" t="e">
        <f t="shared" si="16"/>
        <v>#N/A</v>
      </c>
      <c r="I44" s="22"/>
      <c r="N44" s="9">
        <v>19</v>
      </c>
      <c r="O44" s="6">
        <f t="shared" si="0"/>
        <v>23.16933835195078</v>
      </c>
      <c r="P44" s="6">
        <f t="shared" si="1"/>
        <v>22.841994981382545</v>
      </c>
      <c r="Q44" s="6">
        <f t="shared" si="2"/>
        <v>23.005666666666663</v>
      </c>
      <c r="R44" s="13" t="e">
        <f t="shared" si="3"/>
        <v>#N/A</v>
      </c>
      <c r="S44" s="6">
        <f t="shared" si="4"/>
        <v>0.5126633640926006</v>
      </c>
      <c r="T44" s="6">
        <f t="shared" si="5"/>
        <v>0</v>
      </c>
      <c r="U44" s="6">
        <f t="shared" si="6"/>
        <v>0.22466666666666626</v>
      </c>
      <c r="V44" s="6" t="e">
        <f t="shared" si="7"/>
        <v>#N/A</v>
      </c>
      <c r="W44" s="6">
        <f t="shared" si="8"/>
        <v>1</v>
      </c>
      <c r="X44" s="6" t="e">
        <f t="shared" si="9"/>
        <v>#N/A</v>
      </c>
      <c r="Y44" s="6" t="e">
        <f t="shared" si="10"/>
        <v>#N/A</v>
      </c>
      <c r="Z44" s="6">
        <v>19</v>
      </c>
      <c r="AA44" s="6">
        <v>3.689</v>
      </c>
      <c r="AB44" s="6">
        <v>0.7335</v>
      </c>
      <c r="AC44" s="6">
        <v>0.1988343724586609</v>
      </c>
      <c r="AD44" s="6">
        <v>19</v>
      </c>
      <c r="AE44" s="6" t="e">
        <f>SUM($X$26:X44)/SUM($W$26:W44)</f>
        <v>#N/A</v>
      </c>
      <c r="AF44" s="6" t="e">
        <f>SUM($Y$26:Y44)/SUM($W$26:W44)</f>
        <v>#N/A</v>
      </c>
      <c r="AG44" s="6">
        <f t="shared" si="11"/>
        <v>23.5</v>
      </c>
      <c r="AH44" s="6">
        <f t="shared" si="12"/>
        <v>22.5</v>
      </c>
      <c r="AJ44" s="1"/>
    </row>
    <row r="45" spans="1:36" ht="12.75">
      <c r="A45" s="9">
        <v>20</v>
      </c>
      <c r="B45" s="21"/>
      <c r="C45" s="21"/>
      <c r="D45" s="21"/>
      <c r="E45" s="21"/>
      <c r="F45" s="21"/>
      <c r="G45" s="11" t="e">
        <f t="shared" si="15"/>
        <v>#N/A</v>
      </c>
      <c r="H45" s="11" t="e">
        <f t="shared" si="16"/>
        <v>#N/A</v>
      </c>
      <c r="I45" s="22"/>
      <c r="N45" s="9">
        <v>20</v>
      </c>
      <c r="O45" s="6">
        <f t="shared" si="0"/>
        <v>23.16933835195078</v>
      </c>
      <c r="P45" s="6">
        <f t="shared" si="1"/>
        <v>22.841994981382545</v>
      </c>
      <c r="Q45" s="6">
        <f t="shared" si="2"/>
        <v>23.005666666666663</v>
      </c>
      <c r="R45" s="13" t="e">
        <f t="shared" si="3"/>
        <v>#N/A</v>
      </c>
      <c r="S45" s="6">
        <f t="shared" si="4"/>
        <v>0.5126633640926006</v>
      </c>
      <c r="T45" s="6">
        <f t="shared" si="5"/>
        <v>0</v>
      </c>
      <c r="U45" s="6">
        <f t="shared" si="6"/>
        <v>0.22466666666666626</v>
      </c>
      <c r="V45" s="6" t="e">
        <f t="shared" si="7"/>
        <v>#N/A</v>
      </c>
      <c r="W45" s="6">
        <f t="shared" si="8"/>
        <v>1</v>
      </c>
      <c r="X45" s="6" t="e">
        <f t="shared" si="9"/>
        <v>#N/A</v>
      </c>
      <c r="Y45" s="6" t="e">
        <f t="shared" si="10"/>
        <v>#N/A</v>
      </c>
      <c r="Z45" s="6">
        <v>20</v>
      </c>
      <c r="AA45" s="6">
        <v>3.735</v>
      </c>
      <c r="AB45" s="6">
        <v>0.7287</v>
      </c>
      <c r="AC45" s="6">
        <v>0.19510040160642572</v>
      </c>
      <c r="AD45" s="6">
        <v>20</v>
      </c>
      <c r="AE45" s="6" t="e">
        <f>SUM($X$26:X45)/SUM($W$26:W45)</f>
        <v>#N/A</v>
      </c>
      <c r="AF45" s="6" t="e">
        <f>SUM($Y$26:Y45)/SUM($W$26:W45)</f>
        <v>#N/A</v>
      </c>
      <c r="AG45" s="6">
        <f t="shared" si="11"/>
        <v>23.5</v>
      </c>
      <c r="AH45" s="6">
        <f t="shared" si="12"/>
        <v>22.5</v>
      </c>
      <c r="AJ45" s="1"/>
    </row>
    <row r="46" spans="1:36" ht="12.75">
      <c r="A46" s="9">
        <v>21</v>
      </c>
      <c r="B46" s="21"/>
      <c r="C46" s="21"/>
      <c r="D46" s="21"/>
      <c r="E46" s="21"/>
      <c r="F46" s="21"/>
      <c r="G46" s="11" t="e">
        <f t="shared" si="15"/>
        <v>#N/A</v>
      </c>
      <c r="H46" s="11" t="e">
        <f t="shared" si="16"/>
        <v>#N/A</v>
      </c>
      <c r="I46" s="22"/>
      <c r="N46" s="9">
        <v>21</v>
      </c>
      <c r="O46" s="6">
        <f t="shared" si="0"/>
        <v>23.16933835195078</v>
      </c>
      <c r="P46" s="6">
        <f t="shared" si="1"/>
        <v>22.841994981382545</v>
      </c>
      <c r="Q46" s="6">
        <f t="shared" si="2"/>
        <v>23.005666666666663</v>
      </c>
      <c r="R46" s="13" t="e">
        <f t="shared" si="3"/>
        <v>#N/A</v>
      </c>
      <c r="S46" s="6">
        <f t="shared" si="4"/>
        <v>0.5126633640926006</v>
      </c>
      <c r="T46" s="6">
        <f t="shared" si="5"/>
        <v>0</v>
      </c>
      <c r="U46" s="6">
        <f t="shared" si="6"/>
        <v>0.22466666666666626</v>
      </c>
      <c r="V46" s="6" t="e">
        <f t="shared" si="7"/>
        <v>#N/A</v>
      </c>
      <c r="W46" s="6">
        <f t="shared" si="8"/>
        <v>1</v>
      </c>
      <c r="X46" s="6" t="e">
        <f t="shared" si="9"/>
        <v>#N/A</v>
      </c>
      <c r="Y46" s="6" t="e">
        <f t="shared" si="10"/>
        <v>#N/A</v>
      </c>
      <c r="Z46" s="6">
        <v>21</v>
      </c>
      <c r="AA46" s="6">
        <v>3.778</v>
      </c>
      <c r="AB46" s="6">
        <v>0.7242</v>
      </c>
      <c r="AC46" s="6">
        <v>0.19168872419269453</v>
      </c>
      <c r="AD46" s="6">
        <v>21</v>
      </c>
      <c r="AE46" s="6" t="e">
        <f>SUM($X$26:X46)/SUM($W$26:W46)</f>
        <v>#N/A</v>
      </c>
      <c r="AF46" s="6" t="e">
        <f>SUM($Y$26:Y46)/SUM($W$26:W46)</f>
        <v>#N/A</v>
      </c>
      <c r="AG46" s="6">
        <f t="shared" si="11"/>
        <v>23.5</v>
      </c>
      <c r="AH46" s="6">
        <f t="shared" si="12"/>
        <v>22.5</v>
      </c>
      <c r="AJ46" s="1"/>
    </row>
    <row r="47" spans="1:36" ht="12.75">
      <c r="A47" s="9">
        <v>22</v>
      </c>
      <c r="B47" s="21"/>
      <c r="C47" s="21"/>
      <c r="D47" s="21"/>
      <c r="E47" s="21"/>
      <c r="F47" s="21"/>
      <c r="G47" s="11" t="e">
        <f t="shared" si="15"/>
        <v>#N/A</v>
      </c>
      <c r="H47" s="11" t="e">
        <f t="shared" si="16"/>
        <v>#N/A</v>
      </c>
      <c r="I47" s="22"/>
      <c r="N47" s="9">
        <v>22</v>
      </c>
      <c r="O47" s="6">
        <f t="shared" si="0"/>
        <v>23.16933835195078</v>
      </c>
      <c r="P47" s="6">
        <f t="shared" si="1"/>
        <v>22.841994981382545</v>
      </c>
      <c r="Q47" s="6">
        <f t="shared" si="2"/>
        <v>23.005666666666663</v>
      </c>
      <c r="R47" s="13" t="e">
        <f t="shared" si="3"/>
        <v>#N/A</v>
      </c>
      <c r="S47" s="6">
        <f t="shared" si="4"/>
        <v>0.5126633640926006</v>
      </c>
      <c r="T47" s="6">
        <f t="shared" si="5"/>
        <v>0</v>
      </c>
      <c r="U47" s="6">
        <f t="shared" si="6"/>
        <v>0.22466666666666626</v>
      </c>
      <c r="V47" s="6" t="e">
        <f t="shared" si="7"/>
        <v>#N/A</v>
      </c>
      <c r="W47" s="6">
        <f t="shared" si="8"/>
        <v>1</v>
      </c>
      <c r="X47" s="6" t="e">
        <f t="shared" si="9"/>
        <v>#N/A</v>
      </c>
      <c r="Y47" s="6" t="e">
        <f t="shared" si="10"/>
        <v>#N/A</v>
      </c>
      <c r="Z47" s="6">
        <v>22</v>
      </c>
      <c r="AA47" s="6">
        <v>3.819</v>
      </c>
      <c r="AB47" s="6">
        <v>0.7199</v>
      </c>
      <c r="AC47" s="6">
        <v>0.18850484420005237</v>
      </c>
      <c r="AD47" s="6">
        <v>22</v>
      </c>
      <c r="AE47" s="6" t="e">
        <f>SUM($X$26:X47)/SUM($W$26:W47)</f>
        <v>#N/A</v>
      </c>
      <c r="AF47" s="6" t="e">
        <f>SUM($Y$26:Y47)/SUM($W$26:W47)</f>
        <v>#N/A</v>
      </c>
      <c r="AG47" s="6">
        <f t="shared" si="11"/>
        <v>23.5</v>
      </c>
      <c r="AH47" s="6">
        <f t="shared" si="12"/>
        <v>22.5</v>
      </c>
      <c r="AJ47" s="1"/>
    </row>
    <row r="48" spans="1:36" ht="12.75">
      <c r="A48" s="9">
        <v>23</v>
      </c>
      <c r="B48" s="21"/>
      <c r="C48" s="21"/>
      <c r="D48" s="21"/>
      <c r="E48" s="21"/>
      <c r="F48" s="21"/>
      <c r="G48" s="11" t="e">
        <f t="shared" si="15"/>
        <v>#N/A</v>
      </c>
      <c r="H48" s="11" t="e">
        <f t="shared" si="16"/>
        <v>#N/A</v>
      </c>
      <c r="I48" s="22"/>
      <c r="N48" s="9">
        <v>23</v>
      </c>
      <c r="O48" s="6">
        <f t="shared" si="0"/>
        <v>23.16933835195078</v>
      </c>
      <c r="P48" s="6">
        <f t="shared" si="1"/>
        <v>22.841994981382545</v>
      </c>
      <c r="Q48" s="6">
        <f t="shared" si="2"/>
        <v>23.005666666666663</v>
      </c>
      <c r="R48" s="13" t="e">
        <f t="shared" si="3"/>
        <v>#N/A</v>
      </c>
      <c r="S48" s="6">
        <f t="shared" si="4"/>
        <v>0.5126633640926006</v>
      </c>
      <c r="T48" s="6">
        <f t="shared" si="5"/>
        <v>0</v>
      </c>
      <c r="U48" s="6">
        <f t="shared" si="6"/>
        <v>0.22466666666666626</v>
      </c>
      <c r="V48" s="6" t="e">
        <f t="shared" si="7"/>
        <v>#N/A</v>
      </c>
      <c r="W48" s="6">
        <f t="shared" si="8"/>
        <v>1</v>
      </c>
      <c r="X48" s="6" t="e">
        <f t="shared" si="9"/>
        <v>#N/A</v>
      </c>
      <c r="Y48" s="6" t="e">
        <f t="shared" si="10"/>
        <v>#N/A</v>
      </c>
      <c r="Z48" s="6">
        <v>23</v>
      </c>
      <c r="AA48" s="6">
        <v>3.858</v>
      </c>
      <c r="AB48" s="6">
        <v>0.7159</v>
      </c>
      <c r="AC48" s="6">
        <v>0.18556246759979264</v>
      </c>
      <c r="AD48" s="6">
        <v>23</v>
      </c>
      <c r="AE48" s="6" t="e">
        <f>SUM($X$26:X48)/SUM($W$26:W48)</f>
        <v>#N/A</v>
      </c>
      <c r="AF48" s="6" t="e">
        <f>SUM($Y$26:Y48)/SUM($W$26:W48)</f>
        <v>#N/A</v>
      </c>
      <c r="AG48" s="6">
        <f t="shared" si="11"/>
        <v>23.5</v>
      </c>
      <c r="AH48" s="6">
        <f t="shared" si="12"/>
        <v>22.5</v>
      </c>
      <c r="AJ48" s="1"/>
    </row>
    <row r="49" spans="1:36" ht="12.75">
      <c r="A49" s="9">
        <v>24</v>
      </c>
      <c r="B49" s="21"/>
      <c r="C49" s="21"/>
      <c r="D49" s="21"/>
      <c r="E49" s="21"/>
      <c r="F49" s="21"/>
      <c r="G49" s="11" t="e">
        <f t="shared" si="15"/>
        <v>#N/A</v>
      </c>
      <c r="H49" s="11" t="e">
        <f t="shared" si="16"/>
        <v>#N/A</v>
      </c>
      <c r="I49" s="22"/>
      <c r="N49" s="9">
        <v>24</v>
      </c>
      <c r="O49" s="6">
        <f t="shared" si="0"/>
        <v>23.16933835195078</v>
      </c>
      <c r="P49" s="6">
        <f t="shared" si="1"/>
        <v>22.841994981382545</v>
      </c>
      <c r="Q49" s="6">
        <f t="shared" si="2"/>
        <v>23.005666666666663</v>
      </c>
      <c r="R49" s="13" t="e">
        <f t="shared" si="3"/>
        <v>#N/A</v>
      </c>
      <c r="S49" s="6">
        <f t="shared" si="4"/>
        <v>0.5126633640926006</v>
      </c>
      <c r="T49" s="6">
        <f t="shared" si="5"/>
        <v>0</v>
      </c>
      <c r="U49" s="6">
        <f t="shared" si="6"/>
        <v>0.22466666666666626</v>
      </c>
      <c r="V49" s="6" t="e">
        <f t="shared" si="7"/>
        <v>#N/A</v>
      </c>
      <c r="W49" s="6">
        <f t="shared" si="8"/>
        <v>1</v>
      </c>
      <c r="X49" s="6" t="e">
        <f t="shared" si="9"/>
        <v>#N/A</v>
      </c>
      <c r="Y49" s="6" t="e">
        <f t="shared" si="10"/>
        <v>#N/A</v>
      </c>
      <c r="Z49" s="6">
        <v>24</v>
      </c>
      <c r="AA49" s="6">
        <v>3.895</v>
      </c>
      <c r="AB49" s="6">
        <v>0.7121</v>
      </c>
      <c r="AC49" s="6">
        <v>0.18282413350449292</v>
      </c>
      <c r="AD49" s="6">
        <v>24</v>
      </c>
      <c r="AE49" s="6" t="e">
        <f>SUM($X$26:X49)/SUM($W$26:W49)</f>
        <v>#N/A</v>
      </c>
      <c r="AF49" s="6" t="e">
        <f>SUM($Y$26:Y49)/SUM($W$26:W49)</f>
        <v>#N/A</v>
      </c>
      <c r="AG49" s="6">
        <f t="shared" si="11"/>
        <v>23.5</v>
      </c>
      <c r="AH49" s="6">
        <f t="shared" si="12"/>
        <v>22.5</v>
      </c>
      <c r="AJ49" s="1"/>
    </row>
    <row r="50" spans="1:36" ht="12.75">
      <c r="A50" s="9">
        <v>25</v>
      </c>
      <c r="B50" s="21"/>
      <c r="C50" s="21"/>
      <c r="D50" s="21"/>
      <c r="E50" s="21"/>
      <c r="F50" s="21"/>
      <c r="G50" s="11" t="e">
        <f t="shared" si="15"/>
        <v>#N/A</v>
      </c>
      <c r="H50" s="11" t="e">
        <f t="shared" si="16"/>
        <v>#N/A</v>
      </c>
      <c r="I50" s="22"/>
      <c r="M50" s="7"/>
      <c r="N50" s="9">
        <v>25</v>
      </c>
      <c r="O50" s="6">
        <f t="shared" si="0"/>
        <v>23.16933835195078</v>
      </c>
      <c r="P50" s="6">
        <f t="shared" si="1"/>
        <v>22.841994981382545</v>
      </c>
      <c r="Q50" s="6">
        <f t="shared" si="2"/>
        <v>23.005666666666663</v>
      </c>
      <c r="R50" s="13" t="e">
        <f t="shared" si="3"/>
        <v>#N/A</v>
      </c>
      <c r="S50" s="6">
        <f t="shared" si="4"/>
        <v>0.5126633640926006</v>
      </c>
      <c r="T50" s="6">
        <f t="shared" si="5"/>
        <v>0</v>
      </c>
      <c r="U50" s="6">
        <f t="shared" si="6"/>
        <v>0.22466666666666626</v>
      </c>
      <c r="V50" s="6" t="e">
        <f t="shared" si="7"/>
        <v>#N/A</v>
      </c>
      <c r="W50" s="6">
        <f t="shared" si="8"/>
        <v>1</v>
      </c>
      <c r="X50" s="6" t="e">
        <f t="shared" si="9"/>
        <v>#N/A</v>
      </c>
      <c r="Y50" s="6" t="e">
        <f t="shared" si="10"/>
        <v>#N/A</v>
      </c>
      <c r="Z50" s="6">
        <v>25</v>
      </c>
      <c r="AA50" s="6">
        <v>3.931</v>
      </c>
      <c r="AB50" s="6">
        <v>0.7084</v>
      </c>
      <c r="AC50" s="6">
        <v>0.18020859832103792</v>
      </c>
      <c r="AD50" s="6">
        <v>25</v>
      </c>
      <c r="AE50" s="6" t="e">
        <f>SUM($X$26:X50)/SUM($W$26:W50)</f>
        <v>#N/A</v>
      </c>
      <c r="AF50" s="6" t="e">
        <f>SUM($Y$26:Y50)/SUM($W$26:W50)</f>
        <v>#N/A</v>
      </c>
      <c r="AG50" s="6">
        <f t="shared" si="11"/>
        <v>23.5</v>
      </c>
      <c r="AH50" s="6">
        <f t="shared" si="12"/>
        <v>22.5</v>
      </c>
      <c r="AJ50" s="1"/>
    </row>
    <row r="51" spans="1:36" ht="12.75">
      <c r="A51" s="9">
        <v>26</v>
      </c>
      <c r="B51" s="21"/>
      <c r="C51" s="21"/>
      <c r="D51" s="21"/>
      <c r="E51" s="21"/>
      <c r="F51" s="21"/>
      <c r="G51" s="11" t="e">
        <f t="shared" si="15"/>
        <v>#N/A</v>
      </c>
      <c r="H51" s="11" t="e">
        <f t="shared" si="16"/>
        <v>#N/A</v>
      </c>
      <c r="I51" s="22"/>
      <c r="M51" s="7"/>
      <c r="N51" s="9">
        <v>26</v>
      </c>
      <c r="O51" s="6">
        <f t="shared" si="0"/>
        <v>23.16933835195078</v>
      </c>
      <c r="P51" s="6">
        <f t="shared" si="1"/>
        <v>22.841994981382545</v>
      </c>
      <c r="Q51" s="6">
        <f t="shared" si="2"/>
        <v>23.005666666666663</v>
      </c>
      <c r="R51" s="13" t="e">
        <f t="shared" si="3"/>
        <v>#N/A</v>
      </c>
      <c r="S51" s="6">
        <f t="shared" si="4"/>
        <v>0.5126633640926006</v>
      </c>
      <c r="T51" s="6">
        <f t="shared" si="5"/>
        <v>0</v>
      </c>
      <c r="U51" s="6">
        <f t="shared" si="6"/>
        <v>0.22466666666666626</v>
      </c>
      <c r="V51" s="6" t="e">
        <f t="shared" si="7"/>
        <v>#N/A</v>
      </c>
      <c r="W51" s="6">
        <f t="shared" si="8"/>
        <v>1</v>
      </c>
      <c r="X51" s="6" t="e">
        <f t="shared" si="9"/>
        <v>#N/A</v>
      </c>
      <c r="Y51" s="6" t="e">
        <f t="shared" si="10"/>
        <v>#N/A</v>
      </c>
      <c r="AD51" s="6">
        <v>26</v>
      </c>
      <c r="AE51" s="6" t="e">
        <f>SUM($X$26:X51)/SUM($W$26:W51)</f>
        <v>#N/A</v>
      </c>
      <c r="AF51" s="6" t="e">
        <f>SUM($Y$26:Y51)/SUM($W$26:W51)</f>
        <v>#N/A</v>
      </c>
      <c r="AG51" s="6">
        <f t="shared" si="11"/>
        <v>23.5</v>
      </c>
      <c r="AH51" s="6">
        <f t="shared" si="12"/>
        <v>22.5</v>
      </c>
      <c r="AJ51" s="1"/>
    </row>
    <row r="52" spans="1:36" ht="12.75">
      <c r="A52" s="9">
        <v>27</v>
      </c>
      <c r="B52" s="21"/>
      <c r="C52" s="21"/>
      <c r="D52" s="21"/>
      <c r="E52" s="21"/>
      <c r="F52" s="21"/>
      <c r="G52" s="11" t="e">
        <f t="shared" si="15"/>
        <v>#N/A</v>
      </c>
      <c r="H52" s="11" t="e">
        <f t="shared" si="16"/>
        <v>#N/A</v>
      </c>
      <c r="I52" s="22"/>
      <c r="M52" s="7"/>
      <c r="N52" s="9">
        <v>27</v>
      </c>
      <c r="O52" s="6">
        <f t="shared" si="0"/>
        <v>23.16933835195078</v>
      </c>
      <c r="P52" s="6">
        <f t="shared" si="1"/>
        <v>22.841994981382545</v>
      </c>
      <c r="Q52" s="6">
        <f t="shared" si="2"/>
        <v>23.005666666666663</v>
      </c>
      <c r="R52" s="13" t="e">
        <f t="shared" si="3"/>
        <v>#N/A</v>
      </c>
      <c r="S52" s="6">
        <f t="shared" si="4"/>
        <v>0.5126633640926006</v>
      </c>
      <c r="T52" s="6">
        <f t="shared" si="5"/>
        <v>0</v>
      </c>
      <c r="U52" s="6">
        <f t="shared" si="6"/>
        <v>0.22466666666666626</v>
      </c>
      <c r="V52" s="6" t="e">
        <f t="shared" si="7"/>
        <v>#N/A</v>
      </c>
      <c r="W52" s="6">
        <f t="shared" si="8"/>
        <v>1</v>
      </c>
      <c r="X52" s="6" t="e">
        <f t="shared" si="9"/>
        <v>#N/A</v>
      </c>
      <c r="Y52" s="6" t="e">
        <f t="shared" si="10"/>
        <v>#N/A</v>
      </c>
      <c r="AD52" s="6">
        <v>27</v>
      </c>
      <c r="AE52" s="6" t="e">
        <f>SUM($X$26:X52)/SUM($W$26:W52)</f>
        <v>#N/A</v>
      </c>
      <c r="AF52" s="6" t="e">
        <f>SUM($Y$26:Y52)/SUM($W$26:W52)</f>
        <v>#N/A</v>
      </c>
      <c r="AG52" s="6">
        <f t="shared" si="11"/>
        <v>23.5</v>
      </c>
      <c r="AH52" s="6">
        <f t="shared" si="12"/>
        <v>22.5</v>
      </c>
      <c r="AJ52" s="1"/>
    </row>
    <row r="53" spans="1:36" ht="12.75">
      <c r="A53" s="9">
        <v>28</v>
      </c>
      <c r="B53" s="21"/>
      <c r="C53" s="21"/>
      <c r="D53" s="21"/>
      <c r="E53" s="21"/>
      <c r="F53" s="21"/>
      <c r="G53" s="11" t="e">
        <f t="shared" si="15"/>
        <v>#N/A</v>
      </c>
      <c r="H53" s="11" t="e">
        <f t="shared" si="16"/>
        <v>#N/A</v>
      </c>
      <c r="I53" s="22"/>
      <c r="M53" s="7"/>
      <c r="N53" s="9">
        <v>28</v>
      </c>
      <c r="O53" s="6">
        <f t="shared" si="0"/>
        <v>23.16933835195078</v>
      </c>
      <c r="P53" s="6">
        <f t="shared" si="1"/>
        <v>22.841994981382545</v>
      </c>
      <c r="Q53" s="6">
        <f t="shared" si="2"/>
        <v>23.005666666666663</v>
      </c>
      <c r="R53" s="13" t="e">
        <f t="shared" si="3"/>
        <v>#N/A</v>
      </c>
      <c r="S53" s="6">
        <f t="shared" si="4"/>
        <v>0.5126633640926006</v>
      </c>
      <c r="T53" s="6">
        <f t="shared" si="5"/>
        <v>0</v>
      </c>
      <c r="U53" s="6">
        <f t="shared" si="6"/>
        <v>0.22466666666666626</v>
      </c>
      <c r="V53" s="6" t="e">
        <f t="shared" si="7"/>
        <v>#N/A</v>
      </c>
      <c r="W53" s="6">
        <f t="shared" si="8"/>
        <v>1</v>
      </c>
      <c r="X53" s="6" t="e">
        <f t="shared" si="9"/>
        <v>#N/A</v>
      </c>
      <c r="Y53" s="6" t="e">
        <f t="shared" si="10"/>
        <v>#N/A</v>
      </c>
      <c r="AD53" s="6">
        <v>28</v>
      </c>
      <c r="AE53" s="6" t="e">
        <f>SUM($X$26:X53)/SUM($W$26:W53)</f>
        <v>#N/A</v>
      </c>
      <c r="AF53" s="6" t="e">
        <f>SUM($Y$26:Y53)/SUM($W$26:W53)</f>
        <v>#N/A</v>
      </c>
      <c r="AG53" s="6">
        <f t="shared" si="11"/>
        <v>23.5</v>
      </c>
      <c r="AH53" s="6">
        <f t="shared" si="12"/>
        <v>22.5</v>
      </c>
      <c r="AJ53" s="1"/>
    </row>
    <row r="54" spans="1:36" ht="12.75">
      <c r="A54" s="9">
        <v>29</v>
      </c>
      <c r="B54" s="21"/>
      <c r="C54" s="21"/>
      <c r="D54" s="21"/>
      <c r="E54" s="21"/>
      <c r="F54" s="21"/>
      <c r="G54" s="11" t="e">
        <f t="shared" si="15"/>
        <v>#N/A</v>
      </c>
      <c r="H54" s="11" t="e">
        <f t="shared" si="16"/>
        <v>#N/A</v>
      </c>
      <c r="I54" s="22"/>
      <c r="N54" s="9">
        <v>29</v>
      </c>
      <c r="O54" s="6">
        <f t="shared" si="0"/>
        <v>23.16933835195078</v>
      </c>
      <c r="P54" s="6">
        <f t="shared" si="1"/>
        <v>22.841994981382545</v>
      </c>
      <c r="Q54" s="6">
        <f t="shared" si="2"/>
        <v>23.005666666666663</v>
      </c>
      <c r="R54" s="13" t="e">
        <f t="shared" si="3"/>
        <v>#N/A</v>
      </c>
      <c r="S54" s="6">
        <f t="shared" si="4"/>
        <v>0.5126633640926006</v>
      </c>
      <c r="T54" s="6">
        <f t="shared" si="5"/>
        <v>0</v>
      </c>
      <c r="U54" s="6">
        <f t="shared" si="6"/>
        <v>0.22466666666666626</v>
      </c>
      <c r="V54" s="6" t="e">
        <f t="shared" si="7"/>
        <v>#N/A</v>
      </c>
      <c r="W54" s="6">
        <f t="shared" si="8"/>
        <v>1</v>
      </c>
      <c r="X54" s="6" t="e">
        <f t="shared" si="9"/>
        <v>#N/A</v>
      </c>
      <c r="Y54" s="6" t="e">
        <f t="shared" si="10"/>
        <v>#N/A</v>
      </c>
      <c r="AD54" s="6">
        <v>29</v>
      </c>
      <c r="AE54" s="6" t="e">
        <f>SUM($X$26:X54)/SUM($W$26:W54)</f>
        <v>#N/A</v>
      </c>
      <c r="AF54" s="6" t="e">
        <f>SUM($Y$26:Y54)/SUM($W$26:W54)</f>
        <v>#N/A</v>
      </c>
      <c r="AG54" s="6">
        <f t="shared" si="11"/>
        <v>23.5</v>
      </c>
      <c r="AH54" s="6">
        <f t="shared" si="12"/>
        <v>22.5</v>
      </c>
      <c r="AJ54" s="1"/>
    </row>
    <row r="55" spans="1:36" ht="12.75">
      <c r="A55" s="9">
        <v>30</v>
      </c>
      <c r="B55" s="21"/>
      <c r="C55" s="21"/>
      <c r="D55" s="21"/>
      <c r="E55" s="21"/>
      <c r="F55" s="21"/>
      <c r="G55" s="11" t="e">
        <f t="shared" si="15"/>
        <v>#N/A</v>
      </c>
      <c r="H55" s="11" t="e">
        <f t="shared" si="16"/>
        <v>#N/A</v>
      </c>
      <c r="I55" s="22"/>
      <c r="N55" s="9">
        <v>30</v>
      </c>
      <c r="O55" s="6">
        <f t="shared" si="0"/>
        <v>23.16933835195078</v>
      </c>
      <c r="P55" s="6">
        <f t="shared" si="1"/>
        <v>22.841994981382545</v>
      </c>
      <c r="Q55" s="6">
        <f t="shared" si="2"/>
        <v>23.005666666666663</v>
      </c>
      <c r="R55" s="13" t="e">
        <f t="shared" si="3"/>
        <v>#N/A</v>
      </c>
      <c r="S55" s="6">
        <f t="shared" si="4"/>
        <v>0.5126633640926006</v>
      </c>
      <c r="T55" s="6">
        <f t="shared" si="5"/>
        <v>0</v>
      </c>
      <c r="U55" s="6">
        <f t="shared" si="6"/>
        <v>0.22466666666666626</v>
      </c>
      <c r="V55" s="6" t="e">
        <f t="shared" si="7"/>
        <v>#N/A</v>
      </c>
      <c r="W55" s="6">
        <f t="shared" si="8"/>
        <v>1</v>
      </c>
      <c r="X55" s="6" t="e">
        <f t="shared" si="9"/>
        <v>#N/A</v>
      </c>
      <c r="Y55" s="6" t="e">
        <f t="shared" si="10"/>
        <v>#N/A</v>
      </c>
      <c r="AD55" s="6">
        <v>30</v>
      </c>
      <c r="AE55" s="6" t="e">
        <f>SUM($X$26:X55)/SUM($W$26:W55)</f>
        <v>#N/A</v>
      </c>
      <c r="AF55" s="6" t="e">
        <f>SUM($Y$26:Y55)/SUM($W$26:W55)</f>
        <v>#N/A</v>
      </c>
      <c r="AG55" s="6">
        <f t="shared" si="11"/>
        <v>23.5</v>
      </c>
      <c r="AH55" s="6">
        <f t="shared" si="12"/>
        <v>22.5</v>
      </c>
      <c r="AJ55" s="1"/>
    </row>
    <row r="56" spans="1:36" ht="12.75">
      <c r="A56" s="9">
        <v>31</v>
      </c>
      <c r="B56" s="21"/>
      <c r="C56" s="21"/>
      <c r="D56" s="21"/>
      <c r="E56" s="21"/>
      <c r="F56" s="21"/>
      <c r="G56" s="11" t="e">
        <f t="shared" si="15"/>
        <v>#N/A</v>
      </c>
      <c r="H56" s="11" t="e">
        <f t="shared" si="16"/>
        <v>#N/A</v>
      </c>
      <c r="I56" s="22"/>
      <c r="N56" s="9">
        <v>31</v>
      </c>
      <c r="O56" s="6">
        <f t="shared" si="0"/>
        <v>23.16933835195078</v>
      </c>
      <c r="P56" s="6">
        <f t="shared" si="1"/>
        <v>22.841994981382545</v>
      </c>
      <c r="Q56" s="6">
        <f t="shared" si="2"/>
        <v>23.005666666666663</v>
      </c>
      <c r="R56" s="13" t="e">
        <f t="shared" si="3"/>
        <v>#N/A</v>
      </c>
      <c r="S56" s="6">
        <f t="shared" si="4"/>
        <v>0.5126633640926006</v>
      </c>
      <c r="T56" s="6">
        <f t="shared" si="5"/>
        <v>0</v>
      </c>
      <c r="U56" s="6">
        <f t="shared" si="6"/>
        <v>0.22466666666666626</v>
      </c>
      <c r="V56" s="6" t="e">
        <f t="shared" si="7"/>
        <v>#N/A</v>
      </c>
      <c r="W56" s="6">
        <f t="shared" si="8"/>
        <v>1</v>
      </c>
      <c r="X56" s="6" t="e">
        <f t="shared" si="9"/>
        <v>#N/A</v>
      </c>
      <c r="Y56" s="6" t="e">
        <f t="shared" si="10"/>
        <v>#N/A</v>
      </c>
      <c r="AD56" s="6">
        <v>31</v>
      </c>
      <c r="AE56" s="6" t="e">
        <f>SUM($X$26:X56)/SUM($W$26:W56)</f>
        <v>#N/A</v>
      </c>
      <c r="AF56" s="6" t="e">
        <f>SUM($Y$26:Y56)/SUM($W$26:W56)</f>
        <v>#N/A</v>
      </c>
      <c r="AG56" s="6">
        <f t="shared" si="11"/>
        <v>23.5</v>
      </c>
      <c r="AH56" s="6">
        <f t="shared" si="12"/>
        <v>22.5</v>
      </c>
      <c r="AJ56" s="1"/>
    </row>
    <row r="57" spans="1:36" ht="12.75">
      <c r="A57" s="9">
        <v>32</v>
      </c>
      <c r="B57" s="21"/>
      <c r="C57" s="21"/>
      <c r="D57" s="21"/>
      <c r="E57" s="21"/>
      <c r="F57" s="21"/>
      <c r="G57" s="11" t="e">
        <f t="shared" si="15"/>
        <v>#N/A</v>
      </c>
      <c r="H57" s="11" t="e">
        <f t="shared" si="16"/>
        <v>#N/A</v>
      </c>
      <c r="I57" s="22"/>
      <c r="N57" s="9">
        <v>32</v>
      </c>
      <c r="O57" s="6">
        <f t="shared" si="0"/>
        <v>23.16933835195078</v>
      </c>
      <c r="P57" s="6">
        <f t="shared" si="1"/>
        <v>22.841994981382545</v>
      </c>
      <c r="Q57" s="6">
        <f t="shared" si="2"/>
        <v>23.005666666666663</v>
      </c>
      <c r="R57" s="13" t="e">
        <f t="shared" si="3"/>
        <v>#N/A</v>
      </c>
      <c r="S57" s="6">
        <f t="shared" si="4"/>
        <v>0.5126633640926006</v>
      </c>
      <c r="T57" s="6">
        <f t="shared" si="5"/>
        <v>0</v>
      </c>
      <c r="U57" s="6">
        <f t="shared" si="6"/>
        <v>0.22466666666666626</v>
      </c>
      <c r="V57" s="6" t="e">
        <f t="shared" si="7"/>
        <v>#N/A</v>
      </c>
      <c r="W57" s="6">
        <f t="shared" si="8"/>
        <v>1</v>
      </c>
      <c r="X57" s="6" t="e">
        <f t="shared" si="9"/>
        <v>#N/A</v>
      </c>
      <c r="Y57" s="6" t="e">
        <f t="shared" si="10"/>
        <v>#N/A</v>
      </c>
      <c r="AD57" s="6">
        <v>32</v>
      </c>
      <c r="AE57" s="6" t="e">
        <f>SUM($X$26:X57)/SUM($W$26:W57)</f>
        <v>#N/A</v>
      </c>
      <c r="AF57" s="6" t="e">
        <f>SUM($Y$26:Y57)/SUM($W$26:W57)</f>
        <v>#N/A</v>
      </c>
      <c r="AG57" s="6">
        <f t="shared" si="11"/>
        <v>23.5</v>
      </c>
      <c r="AH57" s="6">
        <f t="shared" si="12"/>
        <v>22.5</v>
      </c>
      <c r="AJ57" s="1"/>
    </row>
    <row r="58" spans="1:36" ht="12.75">
      <c r="A58" s="9">
        <v>33</v>
      </c>
      <c r="B58" s="21"/>
      <c r="C58" s="21"/>
      <c r="D58" s="21"/>
      <c r="E58" s="21"/>
      <c r="F58" s="21"/>
      <c r="G58" s="11" t="e">
        <f t="shared" si="15"/>
        <v>#N/A</v>
      </c>
      <c r="H58" s="11" t="e">
        <f t="shared" si="16"/>
        <v>#N/A</v>
      </c>
      <c r="I58" s="22"/>
      <c r="N58" s="9">
        <v>33</v>
      </c>
      <c r="O58" s="6">
        <f aca="true" t="shared" si="17" ref="O58:O75">$I$10</f>
        <v>23.16933835195078</v>
      </c>
      <c r="P58" s="6">
        <f aca="true" t="shared" si="18" ref="P58:P75">$I$11</f>
        <v>22.841994981382545</v>
      </c>
      <c r="Q58" s="6">
        <f aca="true" t="shared" si="19" ref="Q58:Q75">$I$8</f>
        <v>23.005666666666663</v>
      </c>
      <c r="R58" s="13" t="e">
        <f aca="true" t="shared" si="20" ref="R58:R75">G58</f>
        <v>#N/A</v>
      </c>
      <c r="S58" s="6">
        <f aca="true" t="shared" si="21" ref="S58:S75">$I$12</f>
        <v>0.5126633640926006</v>
      </c>
      <c r="T58" s="6">
        <f aca="true" t="shared" si="22" ref="T58:T75">$I$13</f>
        <v>0</v>
      </c>
      <c r="U58" s="6">
        <f aca="true" t="shared" si="23" ref="U58:U75">$I$9</f>
        <v>0.22466666666666626</v>
      </c>
      <c r="V58" s="6" t="e">
        <f aca="true" t="shared" si="24" ref="V58:V75">H58</f>
        <v>#N/A</v>
      </c>
      <c r="W58" s="6">
        <f aca="true" t="shared" si="25" ref="W58:W75">IF(I58=1,0,1)</f>
        <v>1</v>
      </c>
      <c r="X58" s="6" t="e">
        <f aca="true" t="shared" si="26" ref="X58:X75">W58*G58</f>
        <v>#N/A</v>
      </c>
      <c r="Y58" s="6" t="e">
        <f aca="true" t="shared" si="27" ref="Y58:Y75">W58*H58</f>
        <v>#N/A</v>
      </c>
      <c r="AD58" s="6">
        <v>33</v>
      </c>
      <c r="AE58" s="6" t="e">
        <f>SUM($X$26:X58)/SUM($W$26:W58)</f>
        <v>#N/A</v>
      </c>
      <c r="AF58" s="6" t="e">
        <f>SUM($Y$26:Y58)/SUM($W$26:W58)</f>
        <v>#N/A</v>
      </c>
      <c r="AG58" s="6">
        <f aca="true" t="shared" si="28" ref="AG58:AG75">$D$14</f>
        <v>23.5</v>
      </c>
      <c r="AH58" s="6">
        <f aca="true" t="shared" si="29" ref="AH58:AH75">$D$15</f>
        <v>22.5</v>
      </c>
      <c r="AJ58" s="1"/>
    </row>
    <row r="59" spans="1:36" ht="12.75">
      <c r="A59" s="9">
        <v>34</v>
      </c>
      <c r="B59" s="21"/>
      <c r="C59" s="21"/>
      <c r="D59" s="21"/>
      <c r="E59" s="21"/>
      <c r="F59" s="21"/>
      <c r="G59" s="11" t="e">
        <f aca="true" t="shared" si="30" ref="G59:G74">IF(ISBLANK(B59),#N/A,AVERAGEA(B59:F59))</f>
        <v>#N/A</v>
      </c>
      <c r="H59" s="11" t="e">
        <f aca="true" t="shared" si="31" ref="H59:H74">IF(ISBLANK(B59),#N/A,MAXA(B59:F59)-MINA(B59:F59))</f>
        <v>#N/A</v>
      </c>
      <c r="I59" s="22"/>
      <c r="N59" s="9">
        <v>34</v>
      </c>
      <c r="O59" s="6">
        <f t="shared" si="17"/>
        <v>23.16933835195078</v>
      </c>
      <c r="P59" s="6">
        <f t="shared" si="18"/>
        <v>22.841994981382545</v>
      </c>
      <c r="Q59" s="6">
        <f t="shared" si="19"/>
        <v>23.005666666666663</v>
      </c>
      <c r="R59" s="13" t="e">
        <f t="shared" si="20"/>
        <v>#N/A</v>
      </c>
      <c r="S59" s="6">
        <f t="shared" si="21"/>
        <v>0.5126633640926006</v>
      </c>
      <c r="T59" s="6">
        <f t="shared" si="22"/>
        <v>0</v>
      </c>
      <c r="U59" s="6">
        <f t="shared" si="23"/>
        <v>0.22466666666666626</v>
      </c>
      <c r="V59" s="6" t="e">
        <f t="shared" si="24"/>
        <v>#N/A</v>
      </c>
      <c r="W59" s="6">
        <f t="shared" si="25"/>
        <v>1</v>
      </c>
      <c r="X59" s="6" t="e">
        <f t="shared" si="26"/>
        <v>#N/A</v>
      </c>
      <c r="Y59" s="6" t="e">
        <f t="shared" si="27"/>
        <v>#N/A</v>
      </c>
      <c r="AD59" s="6">
        <v>34</v>
      </c>
      <c r="AE59" s="6" t="e">
        <f>SUM($X$26:X59)/SUM($W$26:W59)</f>
        <v>#N/A</v>
      </c>
      <c r="AF59" s="6" t="e">
        <f>SUM($Y$26:Y59)/SUM($W$26:W59)</f>
        <v>#N/A</v>
      </c>
      <c r="AG59" s="6">
        <f t="shared" si="28"/>
        <v>23.5</v>
      </c>
      <c r="AH59" s="6">
        <f t="shared" si="29"/>
        <v>22.5</v>
      </c>
      <c r="AJ59" s="1"/>
    </row>
    <row r="60" spans="1:36" ht="12.75">
      <c r="A60" s="9">
        <v>35</v>
      </c>
      <c r="B60" s="21"/>
      <c r="C60" s="21"/>
      <c r="D60" s="21"/>
      <c r="E60" s="21"/>
      <c r="F60" s="21"/>
      <c r="G60" s="11" t="e">
        <f t="shared" si="30"/>
        <v>#N/A</v>
      </c>
      <c r="H60" s="11" t="e">
        <f t="shared" si="31"/>
        <v>#N/A</v>
      </c>
      <c r="I60" s="22"/>
      <c r="N60" s="9">
        <v>35</v>
      </c>
      <c r="O60" s="6">
        <f t="shared" si="17"/>
        <v>23.16933835195078</v>
      </c>
      <c r="P60" s="6">
        <f t="shared" si="18"/>
        <v>22.841994981382545</v>
      </c>
      <c r="Q60" s="6">
        <f t="shared" si="19"/>
        <v>23.005666666666663</v>
      </c>
      <c r="R60" s="13" t="e">
        <f t="shared" si="20"/>
        <v>#N/A</v>
      </c>
      <c r="S60" s="6">
        <f t="shared" si="21"/>
        <v>0.5126633640926006</v>
      </c>
      <c r="T60" s="6">
        <f t="shared" si="22"/>
        <v>0</v>
      </c>
      <c r="U60" s="6">
        <f t="shared" si="23"/>
        <v>0.22466666666666626</v>
      </c>
      <c r="V60" s="6" t="e">
        <f t="shared" si="24"/>
        <v>#N/A</v>
      </c>
      <c r="W60" s="6">
        <f t="shared" si="25"/>
        <v>1</v>
      </c>
      <c r="X60" s="6" t="e">
        <f t="shared" si="26"/>
        <v>#N/A</v>
      </c>
      <c r="Y60" s="6" t="e">
        <f t="shared" si="27"/>
        <v>#N/A</v>
      </c>
      <c r="AD60" s="6">
        <v>35</v>
      </c>
      <c r="AE60" s="6" t="e">
        <f>SUM($X$26:X60)/SUM($W$26:W60)</f>
        <v>#N/A</v>
      </c>
      <c r="AF60" s="6" t="e">
        <f>SUM($Y$26:Y60)/SUM($W$26:W60)</f>
        <v>#N/A</v>
      </c>
      <c r="AG60" s="6">
        <f t="shared" si="28"/>
        <v>23.5</v>
      </c>
      <c r="AH60" s="6">
        <f t="shared" si="29"/>
        <v>22.5</v>
      </c>
      <c r="AJ60" s="1"/>
    </row>
    <row r="61" spans="1:36" ht="12.75">
      <c r="A61" s="9">
        <v>36</v>
      </c>
      <c r="B61" s="21"/>
      <c r="C61" s="21"/>
      <c r="D61" s="21"/>
      <c r="E61" s="21"/>
      <c r="F61" s="21"/>
      <c r="G61" s="11" t="e">
        <f t="shared" si="30"/>
        <v>#N/A</v>
      </c>
      <c r="H61" s="11" t="e">
        <f t="shared" si="31"/>
        <v>#N/A</v>
      </c>
      <c r="I61" s="22"/>
      <c r="N61" s="9">
        <v>36</v>
      </c>
      <c r="O61" s="6">
        <f t="shared" si="17"/>
        <v>23.16933835195078</v>
      </c>
      <c r="P61" s="6">
        <f t="shared" si="18"/>
        <v>22.841994981382545</v>
      </c>
      <c r="Q61" s="6">
        <f t="shared" si="19"/>
        <v>23.005666666666663</v>
      </c>
      <c r="R61" s="13" t="e">
        <f t="shared" si="20"/>
        <v>#N/A</v>
      </c>
      <c r="S61" s="6">
        <f t="shared" si="21"/>
        <v>0.5126633640926006</v>
      </c>
      <c r="T61" s="6">
        <f t="shared" si="22"/>
        <v>0</v>
      </c>
      <c r="U61" s="6">
        <f t="shared" si="23"/>
        <v>0.22466666666666626</v>
      </c>
      <c r="V61" s="6" t="e">
        <f t="shared" si="24"/>
        <v>#N/A</v>
      </c>
      <c r="W61" s="6">
        <f t="shared" si="25"/>
        <v>1</v>
      </c>
      <c r="X61" s="6" t="e">
        <f t="shared" si="26"/>
        <v>#N/A</v>
      </c>
      <c r="Y61" s="6" t="e">
        <f t="shared" si="27"/>
        <v>#N/A</v>
      </c>
      <c r="AD61" s="6">
        <v>36</v>
      </c>
      <c r="AE61" s="6" t="e">
        <f>SUM($X$26:X61)/SUM($W$26:W61)</f>
        <v>#N/A</v>
      </c>
      <c r="AF61" s="6" t="e">
        <f>SUM($Y$26:Y61)/SUM($W$26:W61)</f>
        <v>#N/A</v>
      </c>
      <c r="AG61" s="6">
        <f t="shared" si="28"/>
        <v>23.5</v>
      </c>
      <c r="AH61" s="6">
        <f t="shared" si="29"/>
        <v>22.5</v>
      </c>
      <c r="AJ61" s="1"/>
    </row>
    <row r="62" spans="1:36" ht="12.75">
      <c r="A62" s="9">
        <v>37</v>
      </c>
      <c r="B62" s="21"/>
      <c r="C62" s="21"/>
      <c r="D62" s="21"/>
      <c r="E62" s="21"/>
      <c r="F62" s="21"/>
      <c r="G62" s="11" t="e">
        <f t="shared" si="30"/>
        <v>#N/A</v>
      </c>
      <c r="H62" s="11" t="e">
        <f t="shared" si="31"/>
        <v>#N/A</v>
      </c>
      <c r="I62" s="22"/>
      <c r="N62" s="9">
        <v>37</v>
      </c>
      <c r="O62" s="6">
        <f t="shared" si="17"/>
        <v>23.16933835195078</v>
      </c>
      <c r="P62" s="6">
        <f t="shared" si="18"/>
        <v>22.841994981382545</v>
      </c>
      <c r="Q62" s="6">
        <f t="shared" si="19"/>
        <v>23.005666666666663</v>
      </c>
      <c r="R62" s="13" t="e">
        <f t="shared" si="20"/>
        <v>#N/A</v>
      </c>
      <c r="S62" s="6">
        <f t="shared" si="21"/>
        <v>0.5126633640926006</v>
      </c>
      <c r="T62" s="6">
        <f t="shared" si="22"/>
        <v>0</v>
      </c>
      <c r="U62" s="6">
        <f t="shared" si="23"/>
        <v>0.22466666666666626</v>
      </c>
      <c r="V62" s="6" t="e">
        <f t="shared" si="24"/>
        <v>#N/A</v>
      </c>
      <c r="W62" s="6">
        <f t="shared" si="25"/>
        <v>1</v>
      </c>
      <c r="X62" s="6" t="e">
        <f t="shared" si="26"/>
        <v>#N/A</v>
      </c>
      <c r="Y62" s="6" t="e">
        <f t="shared" si="27"/>
        <v>#N/A</v>
      </c>
      <c r="AD62" s="6">
        <v>37</v>
      </c>
      <c r="AE62" s="6" t="e">
        <f>SUM($X$26:X62)/SUM($W$26:W62)</f>
        <v>#N/A</v>
      </c>
      <c r="AF62" s="6" t="e">
        <f>SUM($Y$26:Y62)/SUM($W$26:W62)</f>
        <v>#N/A</v>
      </c>
      <c r="AG62" s="6">
        <f t="shared" si="28"/>
        <v>23.5</v>
      </c>
      <c r="AH62" s="6">
        <f t="shared" si="29"/>
        <v>22.5</v>
      </c>
      <c r="AJ62" s="1"/>
    </row>
    <row r="63" spans="1:36" ht="12.75">
      <c r="A63" s="9">
        <v>38</v>
      </c>
      <c r="B63" s="21"/>
      <c r="C63" s="21"/>
      <c r="D63" s="21"/>
      <c r="E63" s="21"/>
      <c r="F63" s="21"/>
      <c r="G63" s="11" t="e">
        <f t="shared" si="30"/>
        <v>#N/A</v>
      </c>
      <c r="H63" s="11" t="e">
        <f t="shared" si="31"/>
        <v>#N/A</v>
      </c>
      <c r="I63" s="22"/>
      <c r="N63" s="9">
        <v>38</v>
      </c>
      <c r="O63" s="6">
        <f t="shared" si="17"/>
        <v>23.16933835195078</v>
      </c>
      <c r="P63" s="6">
        <f t="shared" si="18"/>
        <v>22.841994981382545</v>
      </c>
      <c r="Q63" s="6">
        <f t="shared" si="19"/>
        <v>23.005666666666663</v>
      </c>
      <c r="R63" s="13" t="e">
        <f t="shared" si="20"/>
        <v>#N/A</v>
      </c>
      <c r="S63" s="6">
        <f t="shared" si="21"/>
        <v>0.5126633640926006</v>
      </c>
      <c r="T63" s="6">
        <f t="shared" si="22"/>
        <v>0</v>
      </c>
      <c r="U63" s="6">
        <f t="shared" si="23"/>
        <v>0.22466666666666626</v>
      </c>
      <c r="V63" s="6" t="e">
        <f t="shared" si="24"/>
        <v>#N/A</v>
      </c>
      <c r="W63" s="6">
        <f t="shared" si="25"/>
        <v>1</v>
      </c>
      <c r="X63" s="6" t="e">
        <f t="shared" si="26"/>
        <v>#N/A</v>
      </c>
      <c r="Y63" s="6" t="e">
        <f t="shared" si="27"/>
        <v>#N/A</v>
      </c>
      <c r="AD63" s="6">
        <v>38</v>
      </c>
      <c r="AE63" s="6" t="e">
        <f>SUM($X$26:X63)/SUM($W$26:W63)</f>
        <v>#N/A</v>
      </c>
      <c r="AF63" s="6" t="e">
        <f>SUM($Y$26:Y63)/SUM($W$26:W63)</f>
        <v>#N/A</v>
      </c>
      <c r="AG63" s="6">
        <f t="shared" si="28"/>
        <v>23.5</v>
      </c>
      <c r="AH63" s="6">
        <f t="shared" si="29"/>
        <v>22.5</v>
      </c>
      <c r="AJ63" s="1"/>
    </row>
    <row r="64" spans="1:36" ht="12.75">
      <c r="A64" s="9">
        <v>39</v>
      </c>
      <c r="B64" s="21"/>
      <c r="C64" s="21"/>
      <c r="D64" s="21"/>
      <c r="E64" s="21"/>
      <c r="F64" s="21"/>
      <c r="G64" s="11" t="e">
        <f t="shared" si="30"/>
        <v>#N/A</v>
      </c>
      <c r="H64" s="11" t="e">
        <f t="shared" si="31"/>
        <v>#N/A</v>
      </c>
      <c r="I64" s="22"/>
      <c r="N64" s="9">
        <v>39</v>
      </c>
      <c r="O64" s="6">
        <f t="shared" si="17"/>
        <v>23.16933835195078</v>
      </c>
      <c r="P64" s="6">
        <f t="shared" si="18"/>
        <v>22.841994981382545</v>
      </c>
      <c r="Q64" s="6">
        <f t="shared" si="19"/>
        <v>23.005666666666663</v>
      </c>
      <c r="R64" s="13" t="e">
        <f t="shared" si="20"/>
        <v>#N/A</v>
      </c>
      <c r="S64" s="6">
        <f t="shared" si="21"/>
        <v>0.5126633640926006</v>
      </c>
      <c r="T64" s="6">
        <f t="shared" si="22"/>
        <v>0</v>
      </c>
      <c r="U64" s="6">
        <f t="shared" si="23"/>
        <v>0.22466666666666626</v>
      </c>
      <c r="V64" s="6" t="e">
        <f t="shared" si="24"/>
        <v>#N/A</v>
      </c>
      <c r="W64" s="6">
        <f t="shared" si="25"/>
        <v>1</v>
      </c>
      <c r="X64" s="6" t="e">
        <f t="shared" si="26"/>
        <v>#N/A</v>
      </c>
      <c r="Y64" s="6" t="e">
        <f t="shared" si="27"/>
        <v>#N/A</v>
      </c>
      <c r="AD64" s="6">
        <v>39</v>
      </c>
      <c r="AE64" s="6" t="e">
        <f>SUM($X$26:X64)/SUM($W$26:W64)</f>
        <v>#N/A</v>
      </c>
      <c r="AF64" s="6" t="e">
        <f>SUM($Y$26:Y64)/SUM($W$26:W64)</f>
        <v>#N/A</v>
      </c>
      <c r="AG64" s="6">
        <f t="shared" si="28"/>
        <v>23.5</v>
      </c>
      <c r="AH64" s="6">
        <f t="shared" si="29"/>
        <v>22.5</v>
      </c>
      <c r="AJ64" s="1"/>
    </row>
    <row r="65" spans="1:36" ht="12.75">
      <c r="A65" s="9">
        <v>40</v>
      </c>
      <c r="B65" s="21"/>
      <c r="C65" s="21"/>
      <c r="D65" s="21"/>
      <c r="E65" s="21"/>
      <c r="F65" s="21"/>
      <c r="G65" s="11" t="e">
        <f t="shared" si="30"/>
        <v>#N/A</v>
      </c>
      <c r="H65" s="11" t="e">
        <f t="shared" si="31"/>
        <v>#N/A</v>
      </c>
      <c r="I65" s="22"/>
      <c r="N65" s="9">
        <v>40</v>
      </c>
      <c r="O65" s="6">
        <f t="shared" si="17"/>
        <v>23.16933835195078</v>
      </c>
      <c r="P65" s="6">
        <f t="shared" si="18"/>
        <v>22.841994981382545</v>
      </c>
      <c r="Q65" s="6">
        <f t="shared" si="19"/>
        <v>23.005666666666663</v>
      </c>
      <c r="R65" s="13" t="e">
        <f t="shared" si="20"/>
        <v>#N/A</v>
      </c>
      <c r="S65" s="6">
        <f t="shared" si="21"/>
        <v>0.5126633640926006</v>
      </c>
      <c r="T65" s="6">
        <f t="shared" si="22"/>
        <v>0</v>
      </c>
      <c r="U65" s="6">
        <f t="shared" si="23"/>
        <v>0.22466666666666626</v>
      </c>
      <c r="V65" s="6" t="e">
        <f t="shared" si="24"/>
        <v>#N/A</v>
      </c>
      <c r="W65" s="6">
        <f t="shared" si="25"/>
        <v>1</v>
      </c>
      <c r="X65" s="6" t="e">
        <f t="shared" si="26"/>
        <v>#N/A</v>
      </c>
      <c r="Y65" s="6" t="e">
        <f t="shared" si="27"/>
        <v>#N/A</v>
      </c>
      <c r="AD65" s="6">
        <v>40</v>
      </c>
      <c r="AE65" s="6" t="e">
        <f>SUM($X$26:X65)/SUM($W$26:W65)</f>
        <v>#N/A</v>
      </c>
      <c r="AF65" s="6" t="e">
        <f>SUM($Y$26:Y65)/SUM($W$26:W65)</f>
        <v>#N/A</v>
      </c>
      <c r="AG65" s="6">
        <f t="shared" si="28"/>
        <v>23.5</v>
      </c>
      <c r="AH65" s="6">
        <f t="shared" si="29"/>
        <v>22.5</v>
      </c>
      <c r="AJ65" s="1"/>
    </row>
    <row r="66" spans="1:36" ht="12.75">
      <c r="A66" s="9">
        <v>41</v>
      </c>
      <c r="B66" s="21"/>
      <c r="C66" s="21"/>
      <c r="D66" s="21"/>
      <c r="E66" s="21"/>
      <c r="F66" s="21"/>
      <c r="G66" s="11" t="e">
        <f t="shared" si="30"/>
        <v>#N/A</v>
      </c>
      <c r="H66" s="11" t="e">
        <f t="shared" si="31"/>
        <v>#N/A</v>
      </c>
      <c r="I66" s="22"/>
      <c r="N66" s="9">
        <v>41</v>
      </c>
      <c r="O66" s="6">
        <f t="shared" si="17"/>
        <v>23.16933835195078</v>
      </c>
      <c r="P66" s="6">
        <f t="shared" si="18"/>
        <v>22.841994981382545</v>
      </c>
      <c r="Q66" s="6">
        <f t="shared" si="19"/>
        <v>23.005666666666663</v>
      </c>
      <c r="R66" s="13" t="e">
        <f t="shared" si="20"/>
        <v>#N/A</v>
      </c>
      <c r="S66" s="6">
        <f t="shared" si="21"/>
        <v>0.5126633640926006</v>
      </c>
      <c r="T66" s="6">
        <f t="shared" si="22"/>
        <v>0</v>
      </c>
      <c r="U66" s="6">
        <f t="shared" si="23"/>
        <v>0.22466666666666626</v>
      </c>
      <c r="V66" s="6" t="e">
        <f t="shared" si="24"/>
        <v>#N/A</v>
      </c>
      <c r="W66" s="6">
        <f t="shared" si="25"/>
        <v>1</v>
      </c>
      <c r="X66" s="6" t="e">
        <f t="shared" si="26"/>
        <v>#N/A</v>
      </c>
      <c r="Y66" s="6" t="e">
        <f t="shared" si="27"/>
        <v>#N/A</v>
      </c>
      <c r="AD66" s="6">
        <v>41</v>
      </c>
      <c r="AE66" s="6" t="e">
        <f>SUM($X$26:X66)/SUM($W$26:W66)</f>
        <v>#N/A</v>
      </c>
      <c r="AF66" s="6" t="e">
        <f>SUM($Y$26:Y66)/SUM($W$26:W66)</f>
        <v>#N/A</v>
      </c>
      <c r="AG66" s="6">
        <f t="shared" si="28"/>
        <v>23.5</v>
      </c>
      <c r="AH66" s="6">
        <f t="shared" si="29"/>
        <v>22.5</v>
      </c>
      <c r="AJ66" s="1"/>
    </row>
    <row r="67" spans="1:34" ht="12.75">
      <c r="A67" s="9">
        <v>42</v>
      </c>
      <c r="B67" s="21"/>
      <c r="C67" s="21"/>
      <c r="D67" s="21"/>
      <c r="E67" s="21"/>
      <c r="F67" s="21"/>
      <c r="G67" s="11" t="e">
        <f t="shared" si="30"/>
        <v>#N/A</v>
      </c>
      <c r="H67" s="11" t="e">
        <f t="shared" si="31"/>
        <v>#N/A</v>
      </c>
      <c r="I67" s="22"/>
      <c r="N67" s="9">
        <v>42</v>
      </c>
      <c r="O67" s="6">
        <f t="shared" si="17"/>
        <v>23.16933835195078</v>
      </c>
      <c r="P67" s="6">
        <f t="shared" si="18"/>
        <v>22.841994981382545</v>
      </c>
      <c r="Q67" s="6">
        <f t="shared" si="19"/>
        <v>23.005666666666663</v>
      </c>
      <c r="R67" s="13" t="e">
        <f t="shared" si="20"/>
        <v>#N/A</v>
      </c>
      <c r="S67" s="6">
        <f t="shared" si="21"/>
        <v>0.5126633640926006</v>
      </c>
      <c r="T67" s="6">
        <f t="shared" si="22"/>
        <v>0</v>
      </c>
      <c r="U67" s="6">
        <f t="shared" si="23"/>
        <v>0.22466666666666626</v>
      </c>
      <c r="V67" s="6" t="e">
        <f t="shared" si="24"/>
        <v>#N/A</v>
      </c>
      <c r="W67" s="6">
        <f t="shared" si="25"/>
        <v>1</v>
      </c>
      <c r="X67" s="6" t="e">
        <f t="shared" si="26"/>
        <v>#N/A</v>
      </c>
      <c r="Y67" s="6" t="e">
        <f t="shared" si="27"/>
        <v>#N/A</v>
      </c>
      <c r="AD67" s="6">
        <v>42</v>
      </c>
      <c r="AE67" s="6" t="e">
        <f>SUM($X$26:X67)/SUM($W$26:W67)</f>
        <v>#N/A</v>
      </c>
      <c r="AF67" s="6" t="e">
        <f>SUM($Y$26:Y67)/SUM($W$26:W67)</f>
        <v>#N/A</v>
      </c>
      <c r="AG67" s="6">
        <f t="shared" si="28"/>
        <v>23.5</v>
      </c>
      <c r="AH67" s="6">
        <f t="shared" si="29"/>
        <v>22.5</v>
      </c>
    </row>
    <row r="68" spans="1:36" ht="12.75">
      <c r="A68" s="9">
        <v>43</v>
      </c>
      <c r="B68" s="21"/>
      <c r="C68" s="21"/>
      <c r="D68" s="21"/>
      <c r="E68" s="21"/>
      <c r="F68" s="21"/>
      <c r="G68" s="11" t="e">
        <f t="shared" si="30"/>
        <v>#N/A</v>
      </c>
      <c r="H68" s="11" t="e">
        <f t="shared" si="31"/>
        <v>#N/A</v>
      </c>
      <c r="I68" s="22"/>
      <c r="N68" s="9">
        <v>43</v>
      </c>
      <c r="O68" s="6">
        <f t="shared" si="17"/>
        <v>23.16933835195078</v>
      </c>
      <c r="P68" s="6">
        <f t="shared" si="18"/>
        <v>22.841994981382545</v>
      </c>
      <c r="Q68" s="6">
        <f t="shared" si="19"/>
        <v>23.005666666666663</v>
      </c>
      <c r="R68" s="13" t="e">
        <f t="shared" si="20"/>
        <v>#N/A</v>
      </c>
      <c r="S68" s="6">
        <f t="shared" si="21"/>
        <v>0.5126633640926006</v>
      </c>
      <c r="T68" s="6">
        <f t="shared" si="22"/>
        <v>0</v>
      </c>
      <c r="U68" s="6">
        <f t="shared" si="23"/>
        <v>0.22466666666666626</v>
      </c>
      <c r="V68" s="6" t="e">
        <f t="shared" si="24"/>
        <v>#N/A</v>
      </c>
      <c r="W68" s="6">
        <f t="shared" si="25"/>
        <v>1</v>
      </c>
      <c r="X68" s="6" t="e">
        <f t="shared" si="26"/>
        <v>#N/A</v>
      </c>
      <c r="Y68" s="6" t="e">
        <f t="shared" si="27"/>
        <v>#N/A</v>
      </c>
      <c r="AD68" s="6">
        <v>43</v>
      </c>
      <c r="AE68" s="6" t="e">
        <f>SUM($X$26:X68)/SUM($W$26:W68)</f>
        <v>#N/A</v>
      </c>
      <c r="AF68" s="6" t="e">
        <f>SUM($Y$26:Y68)/SUM($W$26:W68)</f>
        <v>#N/A</v>
      </c>
      <c r="AG68" s="6">
        <f t="shared" si="28"/>
        <v>23.5</v>
      </c>
      <c r="AH68" s="6">
        <f t="shared" si="29"/>
        <v>22.5</v>
      </c>
      <c r="AI68" s="4"/>
      <c r="AJ68" s="1"/>
    </row>
    <row r="69" spans="1:36" ht="12.75">
      <c r="A69" s="9">
        <v>44</v>
      </c>
      <c r="B69" s="21"/>
      <c r="C69" s="21"/>
      <c r="D69" s="21"/>
      <c r="E69" s="21"/>
      <c r="F69" s="21"/>
      <c r="G69" s="11" t="e">
        <f t="shared" si="30"/>
        <v>#N/A</v>
      </c>
      <c r="H69" s="11" t="e">
        <f t="shared" si="31"/>
        <v>#N/A</v>
      </c>
      <c r="I69" s="22"/>
      <c r="N69" s="9">
        <v>44</v>
      </c>
      <c r="O69" s="6">
        <f t="shared" si="17"/>
        <v>23.16933835195078</v>
      </c>
      <c r="P69" s="6">
        <f t="shared" si="18"/>
        <v>22.841994981382545</v>
      </c>
      <c r="Q69" s="6">
        <f t="shared" si="19"/>
        <v>23.005666666666663</v>
      </c>
      <c r="R69" s="13" t="e">
        <f t="shared" si="20"/>
        <v>#N/A</v>
      </c>
      <c r="S69" s="6">
        <f t="shared" si="21"/>
        <v>0.5126633640926006</v>
      </c>
      <c r="T69" s="6">
        <f t="shared" si="22"/>
        <v>0</v>
      </c>
      <c r="U69" s="6">
        <f t="shared" si="23"/>
        <v>0.22466666666666626</v>
      </c>
      <c r="V69" s="6" t="e">
        <f t="shared" si="24"/>
        <v>#N/A</v>
      </c>
      <c r="W69" s="6">
        <f t="shared" si="25"/>
        <v>1</v>
      </c>
      <c r="X69" s="6" t="e">
        <f t="shared" si="26"/>
        <v>#N/A</v>
      </c>
      <c r="Y69" s="6" t="e">
        <f t="shared" si="27"/>
        <v>#N/A</v>
      </c>
      <c r="AD69" s="6">
        <v>44</v>
      </c>
      <c r="AE69" s="6" t="e">
        <f>SUM($X$26:X69)/SUM($W$26:W69)</f>
        <v>#N/A</v>
      </c>
      <c r="AF69" s="6" t="e">
        <f>SUM($Y$26:Y69)/SUM($W$26:W69)</f>
        <v>#N/A</v>
      </c>
      <c r="AG69" s="6">
        <f t="shared" si="28"/>
        <v>23.5</v>
      </c>
      <c r="AH69" s="6">
        <f t="shared" si="29"/>
        <v>22.5</v>
      </c>
      <c r="AJ69" s="1"/>
    </row>
    <row r="70" spans="1:36" ht="12.75">
      <c r="A70" s="9">
        <v>45</v>
      </c>
      <c r="B70" s="21"/>
      <c r="C70" s="21"/>
      <c r="D70" s="21"/>
      <c r="E70" s="21"/>
      <c r="F70" s="21"/>
      <c r="G70" s="11" t="e">
        <f t="shared" si="30"/>
        <v>#N/A</v>
      </c>
      <c r="H70" s="11" t="e">
        <f t="shared" si="31"/>
        <v>#N/A</v>
      </c>
      <c r="I70" s="22"/>
      <c r="N70" s="9">
        <v>45</v>
      </c>
      <c r="O70" s="6">
        <f t="shared" si="17"/>
        <v>23.16933835195078</v>
      </c>
      <c r="P70" s="6">
        <f t="shared" si="18"/>
        <v>22.841994981382545</v>
      </c>
      <c r="Q70" s="6">
        <f t="shared" si="19"/>
        <v>23.005666666666663</v>
      </c>
      <c r="R70" s="13" t="e">
        <f t="shared" si="20"/>
        <v>#N/A</v>
      </c>
      <c r="S70" s="6">
        <f t="shared" si="21"/>
        <v>0.5126633640926006</v>
      </c>
      <c r="T70" s="6">
        <f t="shared" si="22"/>
        <v>0</v>
      </c>
      <c r="U70" s="6">
        <f t="shared" si="23"/>
        <v>0.22466666666666626</v>
      </c>
      <c r="V70" s="6" t="e">
        <f t="shared" si="24"/>
        <v>#N/A</v>
      </c>
      <c r="W70" s="6">
        <f t="shared" si="25"/>
        <v>1</v>
      </c>
      <c r="X70" s="6" t="e">
        <f t="shared" si="26"/>
        <v>#N/A</v>
      </c>
      <c r="Y70" s="6" t="e">
        <f t="shared" si="27"/>
        <v>#N/A</v>
      </c>
      <c r="AD70" s="6">
        <v>45</v>
      </c>
      <c r="AE70" s="6" t="e">
        <f>SUM($X$26:X70)/SUM($W$26:W70)</f>
        <v>#N/A</v>
      </c>
      <c r="AF70" s="6" t="e">
        <f>SUM($Y$26:Y70)/SUM($W$26:W70)</f>
        <v>#N/A</v>
      </c>
      <c r="AG70" s="6">
        <f t="shared" si="28"/>
        <v>23.5</v>
      </c>
      <c r="AH70" s="6">
        <f t="shared" si="29"/>
        <v>22.5</v>
      </c>
      <c r="AJ70" s="1"/>
    </row>
    <row r="71" spans="1:34" ht="12.75">
      <c r="A71" s="9">
        <v>46</v>
      </c>
      <c r="B71" s="21"/>
      <c r="C71" s="21"/>
      <c r="D71" s="21"/>
      <c r="E71" s="21"/>
      <c r="F71" s="21"/>
      <c r="G71" s="11" t="e">
        <f t="shared" si="30"/>
        <v>#N/A</v>
      </c>
      <c r="H71" s="11" t="e">
        <f t="shared" si="31"/>
        <v>#N/A</v>
      </c>
      <c r="I71" s="22"/>
      <c r="N71" s="9">
        <v>46</v>
      </c>
      <c r="O71" s="6">
        <f t="shared" si="17"/>
        <v>23.16933835195078</v>
      </c>
      <c r="P71" s="6">
        <f t="shared" si="18"/>
        <v>22.841994981382545</v>
      </c>
      <c r="Q71" s="6">
        <f t="shared" si="19"/>
        <v>23.005666666666663</v>
      </c>
      <c r="R71" s="13" t="e">
        <f t="shared" si="20"/>
        <v>#N/A</v>
      </c>
      <c r="S71" s="6">
        <f t="shared" si="21"/>
        <v>0.5126633640926006</v>
      </c>
      <c r="T71" s="6">
        <f t="shared" si="22"/>
        <v>0</v>
      </c>
      <c r="U71" s="6">
        <f t="shared" si="23"/>
        <v>0.22466666666666626</v>
      </c>
      <c r="V71" s="6" t="e">
        <f t="shared" si="24"/>
        <v>#N/A</v>
      </c>
      <c r="W71" s="6">
        <f t="shared" si="25"/>
        <v>1</v>
      </c>
      <c r="X71" s="6" t="e">
        <f t="shared" si="26"/>
        <v>#N/A</v>
      </c>
      <c r="Y71" s="6" t="e">
        <f t="shared" si="27"/>
        <v>#N/A</v>
      </c>
      <c r="AD71" s="6">
        <v>46</v>
      </c>
      <c r="AE71" s="6" t="e">
        <f>SUM($X$26:X71)/SUM($W$26:W71)</f>
        <v>#N/A</v>
      </c>
      <c r="AF71" s="6" t="e">
        <f>SUM($Y$26:Y71)/SUM($W$26:W71)</f>
        <v>#N/A</v>
      </c>
      <c r="AG71" s="6">
        <f t="shared" si="28"/>
        <v>23.5</v>
      </c>
      <c r="AH71" s="6">
        <f t="shared" si="29"/>
        <v>22.5</v>
      </c>
    </row>
    <row r="72" spans="1:36" ht="12.75">
      <c r="A72" s="9">
        <v>47</v>
      </c>
      <c r="B72" s="21"/>
      <c r="C72" s="21"/>
      <c r="D72" s="21"/>
      <c r="E72" s="21"/>
      <c r="F72" s="21"/>
      <c r="G72" s="11" t="e">
        <f t="shared" si="30"/>
        <v>#N/A</v>
      </c>
      <c r="H72" s="11" t="e">
        <f t="shared" si="31"/>
        <v>#N/A</v>
      </c>
      <c r="I72" s="22"/>
      <c r="N72" s="9">
        <v>47</v>
      </c>
      <c r="O72" s="6">
        <f t="shared" si="17"/>
        <v>23.16933835195078</v>
      </c>
      <c r="P72" s="6">
        <f t="shared" si="18"/>
        <v>22.841994981382545</v>
      </c>
      <c r="Q72" s="6">
        <f t="shared" si="19"/>
        <v>23.005666666666663</v>
      </c>
      <c r="R72" s="13" t="e">
        <f t="shared" si="20"/>
        <v>#N/A</v>
      </c>
      <c r="S72" s="6">
        <f t="shared" si="21"/>
        <v>0.5126633640926006</v>
      </c>
      <c r="T72" s="6">
        <f t="shared" si="22"/>
        <v>0</v>
      </c>
      <c r="U72" s="6">
        <f t="shared" si="23"/>
        <v>0.22466666666666626</v>
      </c>
      <c r="V72" s="6" t="e">
        <f t="shared" si="24"/>
        <v>#N/A</v>
      </c>
      <c r="W72" s="6">
        <f t="shared" si="25"/>
        <v>1</v>
      </c>
      <c r="X72" s="6" t="e">
        <f t="shared" si="26"/>
        <v>#N/A</v>
      </c>
      <c r="Y72" s="6" t="e">
        <f t="shared" si="27"/>
        <v>#N/A</v>
      </c>
      <c r="AD72" s="6">
        <v>47</v>
      </c>
      <c r="AE72" s="6" t="e">
        <f>SUM($X$26:X72)/SUM($W$26:W72)</f>
        <v>#N/A</v>
      </c>
      <c r="AF72" s="6" t="e">
        <f>SUM($Y$26:Y72)/SUM($W$26:W72)</f>
        <v>#N/A</v>
      </c>
      <c r="AG72" s="6">
        <f t="shared" si="28"/>
        <v>23.5</v>
      </c>
      <c r="AH72" s="6">
        <f t="shared" si="29"/>
        <v>22.5</v>
      </c>
      <c r="AI72" s="4"/>
      <c r="AJ72" s="1"/>
    </row>
    <row r="73" spans="1:36" ht="12.75">
      <c r="A73" s="9">
        <v>48</v>
      </c>
      <c r="B73" s="21"/>
      <c r="C73" s="21"/>
      <c r="D73" s="21"/>
      <c r="E73" s="21"/>
      <c r="F73" s="21"/>
      <c r="G73" s="11" t="e">
        <f t="shared" si="30"/>
        <v>#N/A</v>
      </c>
      <c r="H73" s="11" t="e">
        <f t="shared" si="31"/>
        <v>#N/A</v>
      </c>
      <c r="I73" s="22"/>
      <c r="N73" s="9">
        <v>48</v>
      </c>
      <c r="O73" s="6">
        <f t="shared" si="17"/>
        <v>23.16933835195078</v>
      </c>
      <c r="P73" s="6">
        <f t="shared" si="18"/>
        <v>22.841994981382545</v>
      </c>
      <c r="Q73" s="6">
        <f t="shared" si="19"/>
        <v>23.005666666666663</v>
      </c>
      <c r="R73" s="13" t="e">
        <f t="shared" si="20"/>
        <v>#N/A</v>
      </c>
      <c r="S73" s="6">
        <f t="shared" si="21"/>
        <v>0.5126633640926006</v>
      </c>
      <c r="T73" s="6">
        <f t="shared" si="22"/>
        <v>0</v>
      </c>
      <c r="U73" s="6">
        <f t="shared" si="23"/>
        <v>0.22466666666666626</v>
      </c>
      <c r="V73" s="6" t="e">
        <f t="shared" si="24"/>
        <v>#N/A</v>
      </c>
      <c r="W73" s="6">
        <f t="shared" si="25"/>
        <v>1</v>
      </c>
      <c r="X73" s="6" t="e">
        <f t="shared" si="26"/>
        <v>#N/A</v>
      </c>
      <c r="Y73" s="6" t="e">
        <f t="shared" si="27"/>
        <v>#N/A</v>
      </c>
      <c r="AD73" s="6">
        <v>48</v>
      </c>
      <c r="AE73" s="6" t="e">
        <f>SUM($X$26:X73)/SUM($W$26:W73)</f>
        <v>#N/A</v>
      </c>
      <c r="AF73" s="6" t="e">
        <f>SUM($Y$26:Y73)/SUM($W$26:W73)</f>
        <v>#N/A</v>
      </c>
      <c r="AG73" s="6">
        <f t="shared" si="28"/>
        <v>23.5</v>
      </c>
      <c r="AH73" s="6">
        <f t="shared" si="29"/>
        <v>22.5</v>
      </c>
      <c r="AJ73" s="1"/>
    </row>
    <row r="74" spans="1:36" ht="12.75">
      <c r="A74" s="9">
        <v>49</v>
      </c>
      <c r="B74" s="21"/>
      <c r="C74" s="21"/>
      <c r="D74" s="21"/>
      <c r="E74" s="21"/>
      <c r="F74" s="21"/>
      <c r="G74" s="11" t="e">
        <f t="shared" si="30"/>
        <v>#N/A</v>
      </c>
      <c r="H74" s="11" t="e">
        <f t="shared" si="31"/>
        <v>#N/A</v>
      </c>
      <c r="I74" s="22"/>
      <c r="N74" s="9">
        <v>49</v>
      </c>
      <c r="O74" s="6">
        <f t="shared" si="17"/>
        <v>23.16933835195078</v>
      </c>
      <c r="P74" s="6">
        <f t="shared" si="18"/>
        <v>22.841994981382545</v>
      </c>
      <c r="Q74" s="6">
        <f t="shared" si="19"/>
        <v>23.005666666666663</v>
      </c>
      <c r="R74" s="13" t="e">
        <f t="shared" si="20"/>
        <v>#N/A</v>
      </c>
      <c r="S74" s="6">
        <f t="shared" si="21"/>
        <v>0.5126633640926006</v>
      </c>
      <c r="T74" s="6">
        <f t="shared" si="22"/>
        <v>0</v>
      </c>
      <c r="U74" s="6">
        <f t="shared" si="23"/>
        <v>0.22466666666666626</v>
      </c>
      <c r="V74" s="6" t="e">
        <f t="shared" si="24"/>
        <v>#N/A</v>
      </c>
      <c r="W74" s="6">
        <f t="shared" si="25"/>
        <v>1</v>
      </c>
      <c r="X74" s="6" t="e">
        <f t="shared" si="26"/>
        <v>#N/A</v>
      </c>
      <c r="Y74" s="6" t="e">
        <f t="shared" si="27"/>
        <v>#N/A</v>
      </c>
      <c r="AD74" s="6">
        <v>49</v>
      </c>
      <c r="AE74" s="6" t="e">
        <f>SUM($X$26:X74)/SUM($W$26:W74)</f>
        <v>#N/A</v>
      </c>
      <c r="AF74" s="6" t="e">
        <f>SUM($Y$26:Y74)/SUM($W$26:W74)</f>
        <v>#N/A</v>
      </c>
      <c r="AG74" s="6">
        <f t="shared" si="28"/>
        <v>23.5</v>
      </c>
      <c r="AH74" s="6">
        <f t="shared" si="29"/>
        <v>22.5</v>
      </c>
      <c r="AJ74" s="1"/>
    </row>
    <row r="75" spans="1:34" ht="12.75">
      <c r="A75" s="9">
        <v>50</v>
      </c>
      <c r="B75" s="21"/>
      <c r="C75" s="21"/>
      <c r="D75" s="21"/>
      <c r="E75" s="21"/>
      <c r="F75" s="21"/>
      <c r="G75" s="11" t="e">
        <f>IF(ISBLANK(B75),#N/A,AVERAGEA(B75:F75))</f>
        <v>#N/A</v>
      </c>
      <c r="H75" s="11" t="e">
        <f>IF(ISBLANK(B75),#N/A,MAXA(B75:F75)-MINA(B75:F75))</f>
        <v>#N/A</v>
      </c>
      <c r="I75" s="22"/>
      <c r="N75" s="9">
        <v>50</v>
      </c>
      <c r="O75" s="6">
        <f t="shared" si="17"/>
        <v>23.16933835195078</v>
      </c>
      <c r="P75" s="6">
        <f t="shared" si="18"/>
        <v>22.841994981382545</v>
      </c>
      <c r="Q75" s="6">
        <f t="shared" si="19"/>
        <v>23.005666666666663</v>
      </c>
      <c r="R75" s="13" t="e">
        <f t="shared" si="20"/>
        <v>#N/A</v>
      </c>
      <c r="S75" s="6">
        <f t="shared" si="21"/>
        <v>0.5126633640926006</v>
      </c>
      <c r="T75" s="6">
        <f t="shared" si="22"/>
        <v>0</v>
      </c>
      <c r="U75" s="6">
        <f t="shared" si="23"/>
        <v>0.22466666666666626</v>
      </c>
      <c r="V75" s="6" t="e">
        <f t="shared" si="24"/>
        <v>#N/A</v>
      </c>
      <c r="W75" s="6">
        <f t="shared" si="25"/>
        <v>1</v>
      </c>
      <c r="X75" s="6" t="e">
        <f t="shared" si="26"/>
        <v>#N/A</v>
      </c>
      <c r="Y75" s="6" t="e">
        <f t="shared" si="27"/>
        <v>#N/A</v>
      </c>
      <c r="AD75" s="6">
        <v>50</v>
      </c>
      <c r="AE75" s="6" t="e">
        <f>SUM($X$26:X75)/SUM($W$26:W75)</f>
        <v>#N/A</v>
      </c>
      <c r="AF75" s="6" t="e">
        <f>SUM($Y$26:Y75)/SUM($W$26:W75)</f>
        <v>#N/A</v>
      </c>
      <c r="AG75" s="6">
        <f t="shared" si="28"/>
        <v>23.5</v>
      </c>
      <c r="AH75" s="6">
        <f t="shared" si="29"/>
        <v>22.5</v>
      </c>
    </row>
    <row r="76" spans="1:36" ht="12.75">
      <c r="A76" s="10"/>
      <c r="B76" s="10"/>
      <c r="C76" s="10"/>
      <c r="D76" s="10"/>
      <c r="E76" s="10"/>
      <c r="F76" s="10"/>
      <c r="G76" s="10"/>
      <c r="H76" s="10"/>
      <c r="I76" s="10"/>
      <c r="AI76" s="4"/>
      <c r="AJ76" s="1"/>
    </row>
    <row r="77" spans="1:36" ht="12.75">
      <c r="A77" s="10"/>
      <c r="B77" s="10"/>
      <c r="C77" s="10"/>
      <c r="D77" s="10"/>
      <c r="E77" s="10"/>
      <c r="F77" s="10"/>
      <c r="G77" s="10"/>
      <c r="H77" s="10"/>
      <c r="I77" s="10"/>
      <c r="AJ77" s="1"/>
    </row>
    <row r="78" spans="1:36" ht="12.75">
      <c r="A78" s="10"/>
      <c r="B78" s="10"/>
      <c r="C78" s="10"/>
      <c r="D78" s="10"/>
      <c r="E78" s="10"/>
      <c r="F78" s="10"/>
      <c r="G78" s="10"/>
      <c r="H78" s="10"/>
      <c r="I78" s="10"/>
      <c r="AJ78" s="1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</sheetData>
  <printOptions gridLines="1" headings="1" horizontalCentered="1" verticalCentered="1"/>
  <pageMargins left="0.25" right="0.25" top="0.25" bottom="0.25" header="0.5" footer="0.5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 Research</dc:creator>
  <cp:keywords/>
  <dc:description/>
  <cp:lastModifiedBy>Everette S. Gardner, Jr.</cp:lastModifiedBy>
  <cp:lastPrinted>2001-07-12T22:57:59Z</cp:lastPrinted>
  <dcterms:created xsi:type="dcterms:W3CDTF">2001-07-12T16:51:31Z</dcterms:created>
  <dcterms:modified xsi:type="dcterms:W3CDTF">2001-07-18T20:12:26Z</dcterms:modified>
  <cp:category/>
  <cp:version/>
  <cp:contentType/>
  <cp:contentStatus/>
</cp:coreProperties>
</file>